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4 Ulice Za Příhonem\Rozpočet a VV\Výkaz výměr zamčený\"/>
    </mc:Choice>
  </mc:AlternateContent>
  <xr:revisionPtr revIDLastSave="0" documentId="13_ncr:1_{54898385-1A91-401F-9E2D-8C3D0BFB2DDE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Stavba!$H$41</definedName>
    <definedName name="CenaCelkem">Stavba!$G$30</definedName>
    <definedName name="CenaCelkemBezDPH">Stavba!$G$29</definedName>
    <definedName name="CenaCelkemVypocet" localSheetId="1">Stavba!$I$41</definedName>
    <definedName name="cisloobjektu">Stavba!$C$4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Stavba!$D$5</definedName>
    <definedName name="dadresa">Stavba!$D$13:$G$13</definedName>
    <definedName name="DIČ" localSheetId="1">Stavba!$I$13</definedName>
    <definedName name="dmisto">Stavba!$D$14:$G$14</definedName>
    <definedName name="DPHSni">Stavba!$G$25</definedName>
    <definedName name="DPHZakl">Stavba!$G$27</definedName>
    <definedName name="dpsc" localSheetId="1">Stavba!$C$14</definedName>
    <definedName name="IČO" localSheetId="1">Stavba!$I$12</definedName>
    <definedName name="Mena">Stavba!$J$30</definedName>
    <definedName name="MistoStavby">Stavba!$D$5</definedName>
    <definedName name="nazevobjektu">Stavba!$D$4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Stavba!$E$5</definedName>
    <definedName name="oadresa">Stavba!$D$7</definedName>
    <definedName name="Objednatel" localSheetId="1">Stavba!$D$6</definedName>
    <definedName name="Objekt" localSheetId="1">Stavba!$B$39</definedName>
    <definedName name="_xlnm.Print_Area" localSheetId="3">'Rozpočet Pol'!$A$1:$U$127</definedName>
    <definedName name="_xlnm.Print_Area" localSheetId="1">Stavba!$A$1:$J$62</definedName>
    <definedName name="odic" localSheetId="1">Stavba!$I$7</definedName>
    <definedName name="oico" localSheetId="1">Stavba!$I$6</definedName>
    <definedName name="omisto" localSheetId="1">Stavba!$D$8</definedName>
    <definedName name="onazev" localSheetId="1">Stavba!$D$7</definedName>
    <definedName name="opsc" localSheetId="1">Stavba!$C$8</definedName>
    <definedName name="padresa">Stavba!$D$10</definedName>
    <definedName name="pdic">Stavba!$I$10</definedName>
    <definedName name="pico">Stavba!$I$9</definedName>
    <definedName name="pmisto">Stavba!$D$11</definedName>
    <definedName name="PocetMJ">#REF!</definedName>
    <definedName name="PoptavkaID">Stavba!$A$1</definedName>
    <definedName name="pPSC">Stavba!$C$11</definedName>
    <definedName name="Projektant">Stavba!$D$9</definedName>
    <definedName name="SazbaDPH1" localSheetId="1">Stavba!$E$24</definedName>
    <definedName name="SazbaDPH1">'[1]Krycí list'!$C$30</definedName>
    <definedName name="SazbaDPH2" localSheetId="1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Stavba!$D$15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Stavba!$G$24</definedName>
    <definedName name="ZakladDPHSniVypocet" localSheetId="1">Stavba!$F$41</definedName>
    <definedName name="ZakladDPHZakl">Stavba!$G$26</definedName>
    <definedName name="ZakladDPHZaklVypocet" localSheetId="1">Stavba!$G$41</definedName>
    <definedName name="ZaObjednatele">Stavba!$G$35</definedName>
    <definedName name="Zaokrouhleni">Stavba!$G$28</definedName>
    <definedName name="ZaZhotovitele">Stavba!$D$35</definedName>
    <definedName name="Zhotovitel">Stavba!$D$12:$G$12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17" i="12" l="1"/>
  <c r="F40" i="1" s="1"/>
  <c r="BA94" i="12"/>
  <c r="BA91" i="12"/>
  <c r="BA88" i="12"/>
  <c r="BA82" i="12"/>
  <c r="BA79" i="12"/>
  <c r="BA78" i="12"/>
  <c r="BA70" i="12"/>
  <c r="BA65" i="12"/>
  <c r="BA62" i="12"/>
  <c r="BA59" i="12"/>
  <c r="BA49" i="12"/>
  <c r="BA41" i="12"/>
  <c r="BA38" i="12"/>
  <c r="BA33" i="12"/>
  <c r="BA24" i="12"/>
  <c r="BA15" i="12"/>
  <c r="BA10" i="12"/>
  <c r="G9" i="12"/>
  <c r="I9" i="12"/>
  <c r="K9" i="12"/>
  <c r="O9" i="12"/>
  <c r="Q9" i="12"/>
  <c r="U9" i="12"/>
  <c r="G12" i="12"/>
  <c r="M12" i="12" s="1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G35" i="12"/>
  <c r="M35" i="12" s="1"/>
  <c r="I35" i="12"/>
  <c r="K35" i="12"/>
  <c r="O35" i="12"/>
  <c r="Q35" i="12"/>
  <c r="U35" i="12"/>
  <c r="G37" i="12"/>
  <c r="M37" i="12" s="1"/>
  <c r="I37" i="12"/>
  <c r="K37" i="12"/>
  <c r="O37" i="12"/>
  <c r="Q37" i="12"/>
  <c r="U37" i="12"/>
  <c r="G40" i="12"/>
  <c r="M40" i="12" s="1"/>
  <c r="I40" i="12"/>
  <c r="K40" i="12"/>
  <c r="O40" i="12"/>
  <c r="Q40" i="12"/>
  <c r="U40" i="12"/>
  <c r="G43" i="12"/>
  <c r="M43" i="12" s="1"/>
  <c r="I43" i="12"/>
  <c r="K43" i="12"/>
  <c r="O43" i="12"/>
  <c r="Q43" i="12"/>
  <c r="U43" i="12"/>
  <c r="G45" i="12"/>
  <c r="M45" i="12" s="1"/>
  <c r="I45" i="12"/>
  <c r="K45" i="12"/>
  <c r="O45" i="12"/>
  <c r="Q45" i="12"/>
  <c r="U45" i="12"/>
  <c r="G48" i="12"/>
  <c r="I48" i="12"/>
  <c r="I47" i="12" s="1"/>
  <c r="K48" i="12"/>
  <c r="K47" i="12" s="1"/>
  <c r="O48" i="12"/>
  <c r="O47" i="12" s="1"/>
  <c r="Q48" i="12"/>
  <c r="Q47" i="12" s="1"/>
  <c r="U48" i="12"/>
  <c r="U47" i="12" s="1"/>
  <c r="G52" i="12"/>
  <c r="I52" i="12"/>
  <c r="K52" i="12"/>
  <c r="O52" i="12"/>
  <c r="Q52" i="12"/>
  <c r="U52" i="12"/>
  <c r="G54" i="12"/>
  <c r="M54" i="12" s="1"/>
  <c r="I54" i="12"/>
  <c r="K54" i="12"/>
  <c r="O54" i="12"/>
  <c r="Q54" i="12"/>
  <c r="U54" i="12"/>
  <c r="G56" i="12"/>
  <c r="M56" i="12" s="1"/>
  <c r="I56" i="12"/>
  <c r="K56" i="12"/>
  <c r="O56" i="12"/>
  <c r="Q56" i="12"/>
  <c r="U56" i="12"/>
  <c r="G58" i="12"/>
  <c r="M58" i="12" s="1"/>
  <c r="I58" i="12"/>
  <c r="K58" i="12"/>
  <c r="O58" i="12"/>
  <c r="Q58" i="12"/>
  <c r="U58" i="12"/>
  <c r="G61" i="12"/>
  <c r="M61" i="12" s="1"/>
  <c r="I61" i="12"/>
  <c r="K61" i="12"/>
  <c r="O61" i="12"/>
  <c r="Q61" i="12"/>
  <c r="U61" i="12"/>
  <c r="G64" i="12"/>
  <c r="M64" i="12" s="1"/>
  <c r="I64" i="12"/>
  <c r="K64" i="12"/>
  <c r="O64" i="12"/>
  <c r="Q64" i="12"/>
  <c r="U64" i="12"/>
  <c r="G67" i="12"/>
  <c r="M67" i="12" s="1"/>
  <c r="I67" i="12"/>
  <c r="K67" i="12"/>
  <c r="O67" i="12"/>
  <c r="Q67" i="12"/>
  <c r="U67" i="12"/>
  <c r="G69" i="12"/>
  <c r="M69" i="12" s="1"/>
  <c r="I69" i="12"/>
  <c r="K69" i="12"/>
  <c r="O69" i="12"/>
  <c r="Q69" i="12"/>
  <c r="U69" i="12"/>
  <c r="G72" i="12"/>
  <c r="M72" i="12" s="1"/>
  <c r="I72" i="12"/>
  <c r="K72" i="12"/>
  <c r="O72" i="12"/>
  <c r="Q72" i="12"/>
  <c r="U72" i="12"/>
  <c r="G75" i="12"/>
  <c r="M75" i="12" s="1"/>
  <c r="I75" i="12"/>
  <c r="K75" i="12"/>
  <c r="O75" i="12"/>
  <c r="Q75" i="12"/>
  <c r="U75" i="12"/>
  <c r="G76" i="12"/>
  <c r="I76" i="12"/>
  <c r="K76" i="12"/>
  <c r="O76" i="12"/>
  <c r="Q76" i="12"/>
  <c r="U76" i="12"/>
  <c r="G77" i="12"/>
  <c r="M77" i="12" s="1"/>
  <c r="I77" i="12"/>
  <c r="K77" i="12"/>
  <c r="K74" i="12" s="1"/>
  <c r="O77" i="12"/>
  <c r="Q77" i="12"/>
  <c r="U77" i="12"/>
  <c r="G81" i="12"/>
  <c r="M81" i="12" s="1"/>
  <c r="I81" i="12"/>
  <c r="K81" i="12"/>
  <c r="O81" i="12"/>
  <c r="Q81" i="12"/>
  <c r="U81" i="12"/>
  <c r="G85" i="12"/>
  <c r="I85" i="12"/>
  <c r="K85" i="12"/>
  <c r="O85" i="12"/>
  <c r="O84" i="12" s="1"/>
  <c r="Q85" i="12"/>
  <c r="U85" i="12"/>
  <c r="G87" i="12"/>
  <c r="M87" i="12" s="1"/>
  <c r="I87" i="12"/>
  <c r="K87" i="12"/>
  <c r="O87" i="12"/>
  <c r="Q87" i="12"/>
  <c r="U87" i="12"/>
  <c r="G90" i="12"/>
  <c r="M90" i="12" s="1"/>
  <c r="I90" i="12"/>
  <c r="K90" i="12"/>
  <c r="O90" i="12"/>
  <c r="Q90" i="12"/>
  <c r="Q84" i="12" s="1"/>
  <c r="U90" i="12"/>
  <c r="G93" i="12"/>
  <c r="M93" i="12" s="1"/>
  <c r="I93" i="12"/>
  <c r="K93" i="12"/>
  <c r="O93" i="12"/>
  <c r="Q93" i="12"/>
  <c r="U93" i="12"/>
  <c r="G96" i="12"/>
  <c r="M96" i="12" s="1"/>
  <c r="I96" i="12"/>
  <c r="K96" i="12"/>
  <c r="O96" i="12"/>
  <c r="Q96" i="12"/>
  <c r="U96" i="12"/>
  <c r="G99" i="12"/>
  <c r="I99" i="12"/>
  <c r="K99" i="12"/>
  <c r="O99" i="12"/>
  <c r="Q99" i="12"/>
  <c r="U99" i="12"/>
  <c r="G101" i="12"/>
  <c r="M101" i="12" s="1"/>
  <c r="I101" i="12"/>
  <c r="K101" i="12"/>
  <c r="O101" i="12"/>
  <c r="Q101" i="12"/>
  <c r="U101" i="12"/>
  <c r="G103" i="12"/>
  <c r="M103" i="12" s="1"/>
  <c r="I103" i="12"/>
  <c r="K103" i="12"/>
  <c r="O103" i="12"/>
  <c r="Q103" i="12"/>
  <c r="U103" i="12"/>
  <c r="G105" i="12"/>
  <c r="M105" i="12" s="1"/>
  <c r="I105" i="12"/>
  <c r="K105" i="12"/>
  <c r="O105" i="12"/>
  <c r="Q105" i="12"/>
  <c r="U105" i="12"/>
  <c r="O107" i="12"/>
  <c r="G108" i="12"/>
  <c r="G107" i="12" s="1"/>
  <c r="I60" i="1" s="1"/>
  <c r="I108" i="12"/>
  <c r="I107" i="12" s="1"/>
  <c r="K108" i="12"/>
  <c r="K107" i="12" s="1"/>
  <c r="O108" i="12"/>
  <c r="Q108" i="12"/>
  <c r="Q107" i="12" s="1"/>
  <c r="U108" i="12"/>
  <c r="U107" i="12" s="1"/>
  <c r="G110" i="12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U109" i="12" s="1"/>
  <c r="G113" i="12"/>
  <c r="M113" i="12" s="1"/>
  <c r="I113" i="12"/>
  <c r="K113" i="12"/>
  <c r="O113" i="12"/>
  <c r="Q113" i="12"/>
  <c r="U113" i="12"/>
  <c r="G114" i="12"/>
  <c r="I114" i="12"/>
  <c r="K114" i="12"/>
  <c r="M114" i="12"/>
  <c r="O114" i="12"/>
  <c r="Q114" i="12"/>
  <c r="U114" i="12"/>
  <c r="G115" i="12"/>
  <c r="M115" i="12" s="1"/>
  <c r="I115" i="12"/>
  <c r="K115" i="12"/>
  <c r="O115" i="12"/>
  <c r="Q115" i="12"/>
  <c r="U115" i="12"/>
  <c r="I21" i="1"/>
  <c r="I19" i="1"/>
  <c r="I18" i="1"/>
  <c r="AZ48" i="1"/>
  <c r="AZ47" i="1"/>
  <c r="AZ46" i="1"/>
  <c r="AZ45" i="1"/>
  <c r="AZ44" i="1"/>
  <c r="G28" i="1"/>
  <c r="J29" i="1"/>
  <c r="J27" i="1"/>
  <c r="G39" i="1"/>
  <c r="F39" i="1"/>
  <c r="J24" i="1"/>
  <c r="J25" i="1"/>
  <c r="J26" i="1"/>
  <c r="J28" i="1"/>
  <c r="E25" i="1"/>
  <c r="E27" i="1"/>
  <c r="M85" i="12" l="1"/>
  <c r="G84" i="12"/>
  <c r="I58" i="1" s="1"/>
  <c r="G8" i="12"/>
  <c r="AD117" i="12"/>
  <c r="G40" i="1" s="1"/>
  <c r="G41" i="1" s="1"/>
  <c r="G26" i="1" s="1"/>
  <c r="G27" i="1" s="1"/>
  <c r="K109" i="12"/>
  <c r="I84" i="12"/>
  <c r="U8" i="12"/>
  <c r="U74" i="12"/>
  <c r="Q51" i="12"/>
  <c r="U51" i="12"/>
  <c r="Q8" i="12"/>
  <c r="Q74" i="12"/>
  <c r="O51" i="12"/>
  <c r="K8" i="12"/>
  <c r="I109" i="12"/>
  <c r="Q109" i="12"/>
  <c r="O98" i="12"/>
  <c r="K51" i="12"/>
  <c r="I8" i="12"/>
  <c r="G51" i="12"/>
  <c r="I56" i="1" s="1"/>
  <c r="I98" i="12"/>
  <c r="Q98" i="12"/>
  <c r="O74" i="12"/>
  <c r="F41" i="1"/>
  <c r="G24" i="1" s="1"/>
  <c r="G25" i="1" s="1"/>
  <c r="O109" i="12"/>
  <c r="U98" i="12"/>
  <c r="K98" i="12"/>
  <c r="U84" i="12"/>
  <c r="K84" i="12"/>
  <c r="I74" i="12"/>
  <c r="I51" i="12"/>
  <c r="O8" i="12"/>
  <c r="M84" i="12"/>
  <c r="M99" i="12"/>
  <c r="M98" i="12" s="1"/>
  <c r="G98" i="12"/>
  <c r="I59" i="1" s="1"/>
  <c r="M48" i="12"/>
  <c r="M47" i="12" s="1"/>
  <c r="G47" i="12"/>
  <c r="I55" i="1" s="1"/>
  <c r="M76" i="12"/>
  <c r="G74" i="12"/>
  <c r="I57" i="1" s="1"/>
  <c r="M74" i="12"/>
  <c r="M110" i="12"/>
  <c r="M109" i="12" s="1"/>
  <c r="G109" i="12"/>
  <c r="I61" i="1" s="1"/>
  <c r="I20" i="1" s="1"/>
  <c r="M108" i="12"/>
  <c r="M107" i="12" s="1"/>
  <c r="M52" i="12"/>
  <c r="M51" i="12" s="1"/>
  <c r="M9" i="12"/>
  <c r="M8" i="12" s="1"/>
  <c r="G30" i="1" l="1"/>
  <c r="H40" i="1"/>
  <c r="G29" i="1"/>
  <c r="I54" i="1"/>
  <c r="G117" i="12"/>
  <c r="I17" i="1" l="1"/>
  <c r="I22" i="1" s="1"/>
  <c r="I62" i="1"/>
  <c r="I40" i="1"/>
  <c r="I41" i="1" s="1"/>
  <c r="J40" i="1" s="1"/>
  <c r="J41" i="1" s="1"/>
  <c r="H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2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2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3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3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4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4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<sst xmlns="http://schemas.openxmlformats.org/spreadsheetml/2006/main" count="477" uniqueCount="259">
  <si>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</si>
  <si>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</si>
  <si>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</si>
  <si>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</si>
  <si>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</si>
  <si>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</si>
  <si>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</si>
  <si>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</si>
  <si>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</si>
  <si>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</si>
  <si>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</si>
  <si>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</si>
  <si>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</si>
  <si>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</si>
  <si>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</si>
  <si>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</si>
  <si>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</si>
  <si>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</si>
  <si>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</si>
  <si>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</si>
  <si>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</si>
  <si>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</si>
  <si>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</si>
  <si>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</si>
  <si>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</si>
  <si>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</si>
  <si>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</si>
  <si>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</si>
  <si>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</si>
  <si>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</si>
  <si>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</si>
  <si>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</si>
  <si>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</si>
  <si>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</si>
  <si>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</si>
  <si>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</si>
  <si>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</si>
  <si>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</si>
  <si>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</si>
  <si>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</si>
  <si>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</si>
  <si>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</si>
  <si>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Bystřice pod Hostýnem, ul. Za Příhonem</t>
  </si>
  <si>
    <t>Rozpočet:</t>
  </si>
  <si>
    <t>Misto</t>
  </si>
  <si>
    <t>Ing. Tomáš Olša</t>
  </si>
  <si>
    <t>Rekonstrukce ulice Za Příhonem, Bystřice pod Hostýnem (SO 101 - uznatelné nákl.)</t>
  </si>
  <si>
    <t>Město Bystřice pod Hostýnem</t>
  </si>
  <si>
    <t>Masarykovo nám. 137</t>
  </si>
  <si>
    <t>Bystřice pod Hostýnem</t>
  </si>
  <si>
    <t>76861</t>
  </si>
  <si>
    <t>00287113</t>
  </si>
  <si>
    <t>Rozpočet</t>
  </si>
  <si>
    <t>Celkem za stavbu</t>
  </si>
  <si>
    <t>CZK</t>
  </si>
  <si>
    <t xml:space="preserve">Popis rozpočtu:  - </t>
  </si>
  <si>
    <t>Projektová dokumentace řeší stavební úpravy stávajících zpevněných ploch místní komunikace vozovky ul. Za Příhonem v délce cca 166 m, zjednosměrnění této komunikace, vymezení parkovacího zálivu na ploše vozovky MK a stavební úpravy stávajících chodníků a sjezdů k RD, garážím a zahradám a jejich propojení se stávajícími zpevněnými plochami pro motorovou dopravu a pro pěší v zastavěném území města Bystřice pod Hostýnem. Nejedná se o prodloužení komunikace ale pouze o opravu stávající vozovky ve stávající délce a šířce.</t>
  </si>
  <si>
    <t>Řešené zpevněné plochy zajišťují zpřístupnění stávající lokality pro bydlení současně pro motorovou dopravu i pro pěší přístup. Zároveň slouží pro vozidla zajišťující odvoz komunálního odpadu, případně požární či zdravotní zásah. Jedná se o trvalou stavbu dopravní infrastruktury.</t>
  </si>
  <si>
    <t>Součástí stavby je i řešení sjezdů k soukromým pozemkům, garážím případně do zahrad přilehlé domovní zástavby po hranici pozemku nebo stávajícího oplocení a domovní zástavby.</t>
  </si>
  <si>
    <t>Směrové řešení komunikace a chodníků vychází ze stávajících tras zpevněných ploch v zastavěném území města Bystřice pod Hostýnem. Vozovka místní komunikace je dle ČSN 73 6110 navržena s obslužnou a zpřístupňující funkcí jako jednopruhová s jednosměrným provozem s šířkou jízdního pruhu min. 3,5 m a přímo napojeným odstavným zálivem šířky 2,0 m s krytem z asfaltobetonu. Chodníky jsou navrženy ve stávající šířce min. 1,5 m.</t>
  </si>
  <si>
    <t>Niveleta vozovky místní komunikace a výška okolních zpevněných ploch je oproti současnému stavu upravena jen nepatrně, aby maximálně kopírovala stávající terén a zajistila bezproblémové napojení na okolní zpevněné plochy. Je trasována s ohledem na minimalizaci zemních prací tak, aby bylo zajištěno plynulé výškové napojení na okolní zpevněné plochy, stavební objekty a sjezdy. Realizací zpevněných ploch se v dané lokalitě nepředpokládá změna stávajících odtokových poměrů. Odvodnění povrchu zpevněných ploch je uvažováno podélnými a příčnými sklony na okolní terén vsakováním, případně do nových uličních vpustí, které nahradí stávající vpusti.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</si>
  <si>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</si>
  <si>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</si>
  <si>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</si>
  <si>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</si>
  <si>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</si>
  <si>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</si>
  <si>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</si>
  <si>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</si>
  <si>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</si>
  <si>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</si>
  <si>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</si>
  <si>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</si>
  <si>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</si>
  <si>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</si>
  <si>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</si>
  <si>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</si>
  <si>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</si>
  <si>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</si>
  <si>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</si>
  <si>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</si>
  <si>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</si>
  <si>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</si>
  <si>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</si>
  <si>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</si>
  <si>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</si>
  <si>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</si>
  <si>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</si>
  <si>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</si>
  <si>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</si>
  <si>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</si>
  <si>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</si>
  <si>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</si>
  <si>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</si>
  <si>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</si>
  <si>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</si>
  <si>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</si>
  <si>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</si>
  <si>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</si>
  <si>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</si>
  <si>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</si>
  <si>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</si>
  <si>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</si>
  <si>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</si>
  <si>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</si>
  <si>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</si>
  <si>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113202111R00</t>
  </si>
  <si>
    <t>Vytrhání obrub obrubníků silničních, včetně nakládání a odvozu na skládku do 1 km</t>
  </si>
  <si>
    <t>m</t>
  </si>
  <si>
    <t>POL1_0</t>
  </si>
  <si>
    <t>s vybouráním lože, s přemístěním hmot na skládku na vzdálenost do 3 m nebo naložením na dopravní prostředek</t>
  </si>
  <si>
    <t>POP</t>
  </si>
  <si>
    <t>stávající obruby:158+12+171</t>
  </si>
  <si>
    <t>VV</t>
  </si>
  <si>
    <t>113107222RAB</t>
  </si>
  <si>
    <t>Odstranění asfaltobetonové vozovky pl. nad 50 m2, včetně nakládání a odvozu na skládku do 1 km</t>
  </si>
  <si>
    <t>m2</t>
  </si>
  <si>
    <t>POL2_0</t>
  </si>
  <si>
    <t>stávající vozovka včetně podkladních vrstev:1044</t>
  </si>
  <si>
    <t>132201110R00</t>
  </si>
  <si>
    <t>Hloubení rýh š.do 60 cm v hor.3 do 50 m3, STROJNĚ</t>
  </si>
  <si>
    <t>m3</t>
  </si>
  <si>
    <t>Hloubení rýh zapažených i nezapažených s urovnáním dna do předepsaného profilu a spádu, s přehozením výkopku na přilehlém terénu na vzdálenost do 3 m od podélné osy rýhy nebo s naložením výkopku na dopravní prostředek.</t>
  </si>
  <si>
    <t>rýha pro trativod:166*0,25</t>
  </si>
  <si>
    <t>162100010RA0</t>
  </si>
  <si>
    <t>Vodorovné přemístění výkopku</t>
  </si>
  <si>
    <t>odvoz zeminy na skládku (předpoklad skládka do 15 km):41,5</t>
  </si>
  <si>
    <t>162100010RAA</t>
  </si>
  <si>
    <t>Vodorovné přemístění výkopku, příplatek za každý další 1 km</t>
  </si>
  <si>
    <t>odvoz zeminy na skládku (předpoklad skládka do 15 km):14*41,5</t>
  </si>
  <si>
    <t>199000005R00</t>
  </si>
  <si>
    <t>Poplatek za skládku zeminy 1- 4, č. dle katal. odpadů 17 05 04</t>
  </si>
  <si>
    <t>t</t>
  </si>
  <si>
    <t>41,5*1750/1000</t>
  </si>
  <si>
    <t>122201102R00</t>
  </si>
  <si>
    <t>Odkopávky nezapažené v hor. 3 do 1000 m3</t>
  </si>
  <si>
    <t>Odkopávky a prokopávky nezapažené s přehozením výkopku na vzdálenost do 3 m nebo s naložením na dopravní prostředek.</t>
  </si>
  <si>
    <t>výkop pro výměnu podloží při nevyhovující únosnosti:1129,2*0,3</t>
  </si>
  <si>
    <t>výkop pro výměnu podloží při nevyhovující únosnosti:338,76</t>
  </si>
  <si>
    <t>výkop pro výměnu podloží při nevyhovující únosnosti:14*338,76</t>
  </si>
  <si>
    <t>výkop pro výměnu podloží při nevyhovující únosnosti:338,76*1750/1000</t>
  </si>
  <si>
    <t>181101102R00</t>
  </si>
  <si>
    <t>Úprava pláně v zářezech v hor. 1-4, se zhutněním</t>
  </si>
  <si>
    <t>vyrovnáním výškových rozdílů</t>
  </si>
  <si>
    <t>zhutnění zemní pláně zpevněných ploch:1129,2</t>
  </si>
  <si>
    <t>182001131R00</t>
  </si>
  <si>
    <t>Plošná úprava terénu, nerovnosti do 20 cm v rovině</t>
  </si>
  <si>
    <t>urovnání okolních nezpevněných ploch:1044-941</t>
  </si>
  <si>
    <t>167103101R00</t>
  </si>
  <si>
    <t>Nakládání výkopku zeminy schopné zúrodnění</t>
  </si>
  <si>
    <t>Nakládání neulehlého výkopku z hromad</t>
  </si>
  <si>
    <t>zatravnění okolních nezpevněných ploch:10,3</t>
  </si>
  <si>
    <t>162206113R00</t>
  </si>
  <si>
    <t>Vodorovné přemístění zemin pro zúrodnění do 100 m</t>
  </si>
  <si>
    <t>bez naložení, avšak se složením</t>
  </si>
  <si>
    <t>181006111R00</t>
  </si>
  <si>
    <t>Rozprostření zemin v rov./sklonu 1:5, tl. do 10 cm</t>
  </si>
  <si>
    <t>zatravnění okolních nezpevněných ploch:103</t>
  </si>
  <si>
    <t>180400020RA0</t>
  </si>
  <si>
    <t>Založení trávníku parkového, rovina, dodání osiva</t>
  </si>
  <si>
    <t>212750010RAB</t>
  </si>
  <si>
    <t>Trativody z drenážních trubek, lože štěrkopís.,obsyp kamenivem,světlost trub 10cm</t>
  </si>
  <si>
    <t>Trativody z drenážních trubek, včetně lože ze štěrkopísku a obsypu z z kameniva, bez výkopu rýhy.</t>
  </si>
  <si>
    <t>odvodnění zemní pláně:166</t>
  </si>
  <si>
    <t>564761111R00</t>
  </si>
  <si>
    <t>Podklad z kameniva drceného vel.32-63 mm,tl. 20 cm</t>
  </si>
  <si>
    <t>K1 - výměna podloží při nevyhovující únosnosti:1129,2</t>
  </si>
  <si>
    <t>564731111R00</t>
  </si>
  <si>
    <t>Podklad z kameniva drceného vel.32-63 mm,tl. 10 cm</t>
  </si>
  <si>
    <t>564861111RT4</t>
  </si>
  <si>
    <t>Podklad ze štěrkodrti po zhutnění tloušťky 20 cm, štěrkodrť frakce 0-63 mm</t>
  </si>
  <si>
    <t>K1 - podkladní vrstva:941*1,2</t>
  </si>
  <si>
    <t>567122112R00</t>
  </si>
  <si>
    <t>Podklad z kameniva zpev.cementem SC C8/10 tl.13 cm</t>
  </si>
  <si>
    <t>bez dilatačních spár, s rozprostřením a zhutněním</t>
  </si>
  <si>
    <t>K1 - podkladní vrstva:941</t>
  </si>
  <si>
    <t>573111124R00</t>
  </si>
  <si>
    <t>Postřik infiltrační, množství zbytkového asfaltového pojiva 1,00 kg/m2</t>
  </si>
  <si>
    <t>z asfaltu nebo asfaltové emulze</t>
  </si>
  <si>
    <t>K1:941</t>
  </si>
  <si>
    <t>565151211R00</t>
  </si>
  <si>
    <t>Podklad z obal kam.ACP 16+,ACP 22+,nad 3 m,tl.7 cm</t>
  </si>
  <si>
    <t>s rozprostřením a zhutněním, v pruhu šířky přes 3 m</t>
  </si>
  <si>
    <t>K1 - podkladní vrstva krytu:941</t>
  </si>
  <si>
    <t>573231127R00</t>
  </si>
  <si>
    <t>Postřik spojovací z KAE, množství zbytkového asfaltu 0,7 kg/m2</t>
  </si>
  <si>
    <t>577132211R00</t>
  </si>
  <si>
    <t>Beton asfalt. ACO 8, nebo ACO 11, nad 3 m, 4 cm</t>
  </si>
  <si>
    <t>v pruhu šířky přes 3 m, obrusný</t>
  </si>
  <si>
    <t>K1 - obrusná vrstva krytu:9+932</t>
  </si>
  <si>
    <t>599141111R00</t>
  </si>
  <si>
    <t>Vyplnění spár živičnou zálivkou</t>
  </si>
  <si>
    <t>napojení na stávající vozovky:31</t>
  </si>
  <si>
    <t>899331111R00</t>
  </si>
  <si>
    <t>Výšková úprava vstupu do 20 cm, zvýšení / snížení poklopu</t>
  </si>
  <si>
    <t>kus</t>
  </si>
  <si>
    <t>899431111R00</t>
  </si>
  <si>
    <t>Výšková úprava do 20 cm, zvýšení /snížení krytu šoupěte</t>
  </si>
  <si>
    <t>894411020RBF</t>
  </si>
  <si>
    <t>Vpusť uliční z dílců DN 450,s kal.košem,s výtokem, DN 200, mříž litina 500x500 40 t, hl. 1,64 m</t>
  </si>
  <si>
    <t>Zřízení šachet kanalizačních z betonových dílců, s obložením dna betonem B 30 z cementu portlandského nebo struskoportlandského, podkladní prstenec z prostého betonu B 10 pod poklop do výšky 10 cm, dodávka a osazení poklopu litinového kruhového včetně rámu.</t>
  </si>
  <si>
    <t>Včetně odstranění a zasypání stávajících vpustí.</t>
  </si>
  <si>
    <t>nahrazení stávajících uličních vpustí:3</t>
  </si>
  <si>
    <t>831350114RAD</t>
  </si>
  <si>
    <t>Kanalizační přípojka z trub PVC, D 200 mm, rýha šířky 0,9 m, hloubky 1,5 m</t>
  </si>
  <si>
    <t>Hloubení rýh zapažených, šířky do 200 cm, hloubky 2 m, v hornině 3 (včetně příplatku za lepivost), pažení a rozepření rýh příložné (pro jakoukoliv mezerovitost) včetně přepažování rozepření a odstranění, s uložením materiálu do 3 m od okraje výkopu, svislé přemístění výkopku, s naložením přebytku po zásypu (0,08 - 2,22 m3/m rýhy) na dopravní prostředek, s odvozem do 6 km a uložením na skládku, lože pod potrubí z písku a štěrkopísku do 63 mm, dodávka a montáž potrubí z trub PVC hrdlových, obsyp potrubí pískem, pro jakoukoliv míru zhutnění, zásyp rýhy sypaninou z jakékoliv horniny, s uložením výkopku ve vrstvách, se zhutněním.</t>
  </si>
  <si>
    <t>napojení uličních vpustí:36</t>
  </si>
  <si>
    <t>919735113R00</t>
  </si>
  <si>
    <t>Řezání stávajícího živičného krytu tl. 10 - 15 cm</t>
  </si>
  <si>
    <t>napojení na stávající vozovky:20+5+6</t>
  </si>
  <si>
    <t>917862111RV3</t>
  </si>
  <si>
    <t>Osazení stojatého obrubníku betonového, s boční opěrou, do lože z betonu C 16/20</t>
  </si>
  <si>
    <t>včetně obrubníku nájezdového 100/15/15</t>
  </si>
  <si>
    <t>silniční obrubník nájezdový:6+2+2+6+3,5+3+3,5+7+8,5+9+10,5</t>
  </si>
  <si>
    <t>917862111RV4</t>
  </si>
  <si>
    <t>včetně obrubníku nájezdového náběhového 100/15/15-25</t>
  </si>
  <si>
    <t>silniční obrubník přechodový:6*1,0+16*1,0</t>
  </si>
  <si>
    <t>917862111RT7</t>
  </si>
  <si>
    <t>včetně obrubníku 100/15/25</t>
  </si>
  <si>
    <t>silniční obrubník:3+153+2+2+9+5+16+14+19+9+16+16+17+12-22</t>
  </si>
  <si>
    <t>915711111RT1</t>
  </si>
  <si>
    <t>Vodorovné značení dělicích čar 12 cm střík.barvou, barva bílá</t>
  </si>
  <si>
    <t>vymezení parkovacího zálivu:146+24*2,0</t>
  </si>
  <si>
    <t>979082219R00</t>
  </si>
  <si>
    <t>Příplatek za dopravu suti po suchu za další 1 km</t>
  </si>
  <si>
    <t>předpoklad skládka do 15 km:14*(92,07+940,13244)</t>
  </si>
  <si>
    <t>979990121R00</t>
  </si>
  <si>
    <t>Poplatek za uložení suti - asfaltové pásy, skupina odpadu 170302</t>
  </si>
  <si>
    <t>kryt vozovky:940,13244*0,25</t>
  </si>
  <si>
    <t>979990103R00</t>
  </si>
  <si>
    <t>Poplatek za uložení suti - beton, skupina odpadu 170101</t>
  </si>
  <si>
    <t>obruby:92,07</t>
  </si>
  <si>
    <t>979999973R00</t>
  </si>
  <si>
    <t>Poplatek za uložení, zemina a kamení, (skup.170504)</t>
  </si>
  <si>
    <t>podkladní vrstvy:940,13244*0,75</t>
  </si>
  <si>
    <t>998225111R00</t>
  </si>
  <si>
    <t>Přesun hmot, pozemní komunikace, kryt živičný</t>
  </si>
  <si>
    <t>soubor</t>
  </si>
  <si>
    <t>005211030R</t>
  </si>
  <si>
    <t xml:space="preserve">Dočasná dopravní opatření </t>
  </si>
  <si>
    <t>Soubor</t>
  </si>
  <si>
    <t>005121010R</t>
  </si>
  <si>
    <t>Vybudování zařízení staveniště</t>
  </si>
  <si>
    <t>005111020R</t>
  </si>
  <si>
    <t>Vytyčení stavby</t>
  </si>
  <si>
    <t>005111021R</t>
  </si>
  <si>
    <t>Vytyčení inženýrských sítí</t>
  </si>
  <si>
    <t>004111010R</t>
  </si>
  <si>
    <t>Průzkumné práce, laboratorní zkoušky, zkoušky únosnosti</t>
  </si>
  <si>
    <t>005121030R</t>
  </si>
  <si>
    <t>Odstranění zařízení staveniště</t>
  </si>
  <si>
    <t/>
  </si>
  <si>
    <t>SUM</t>
  </si>
  <si>
    <t>Poznámky uchazeče k zadání</t>
  </si>
  <si>
    <t>POPUZIV</t>
  </si>
  <si>
    <t>END</t>
  </si>
  <si>
    <t>Soupis prací</t>
  </si>
  <si>
    <t>Rekonstrukce ulice Za Příhonem, Bystřice pod Hostýnem</t>
  </si>
  <si>
    <t>SO 101 Vozovka MK ul. Za Příhonem (uznatelné náklady)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</si>
</sst>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9" fillId="0" borderId="33" xfId="0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9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19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7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6" fillId="3" borderId="0" xfId="0" applyNumberFormat="1" applyFont="1" applyFill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center" vertical="center" shrinkToFi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Alignment="1">
      <alignment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Font="1" applyBorder="1" applyAlignment="1">
      <alignment horizontal="left" vertical="top" wrapText="1"/>
    </xf>
    <xf numFmtId="0" fontId="18" fillId="0" borderId="0" xfId="0" applyFont="1" applyAlignment="1">
      <alignment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83" t="s">
        <v>39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5"/>
  <sheetViews>
    <sheetView showGridLines="0" topLeftCell="B1" zoomScaleNormal="100" zoomScaleSheetLayoutView="75" workbookViewId="0">
      <selection activeCell="M32" sqref="M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2" t="s">
        <v>36</v>
      </c>
      <c r="B1" s="194" t="s">
        <v>256</v>
      </c>
      <c r="C1" s="195"/>
      <c r="D1" s="195"/>
      <c r="E1" s="195"/>
      <c r="F1" s="195"/>
      <c r="G1" s="195"/>
      <c r="H1" s="195"/>
      <c r="I1" s="195"/>
      <c r="J1" s="196"/>
    </row>
    <row r="2" spans="1:15" ht="23.25" customHeight="1" x14ac:dyDescent="0.2">
      <c r="A2" s="3"/>
      <c r="B2" s="70" t="s">
        <v>40</v>
      </c>
      <c r="C2" s="71"/>
      <c r="D2" s="187" t="s">
        <v>257</v>
      </c>
      <c r="E2" s="188"/>
      <c r="F2" s="188"/>
      <c r="G2" s="188"/>
      <c r="H2" s="188"/>
      <c r="I2" s="188"/>
      <c r="J2" s="189"/>
      <c r="O2" s="1"/>
    </row>
    <row r="3" spans="1:15" ht="23.25" customHeight="1" x14ac:dyDescent="0.2">
      <c r="A3" s="3"/>
      <c r="B3" s="70"/>
      <c r="C3" s="71"/>
      <c r="D3" s="192" t="s">
        <v>258</v>
      </c>
      <c r="E3" s="192"/>
      <c r="F3" s="192"/>
      <c r="G3" s="192"/>
      <c r="H3" s="192"/>
      <c r="I3" s="192"/>
      <c r="J3" s="193"/>
      <c r="O3" s="1"/>
    </row>
    <row r="4" spans="1:15" ht="23.25" customHeight="1" x14ac:dyDescent="0.2">
      <c r="A4" s="3"/>
      <c r="B4" s="72" t="s">
        <v>44</v>
      </c>
      <c r="C4" s="73"/>
      <c r="D4" s="212" t="s">
        <v>42</v>
      </c>
      <c r="E4" s="213"/>
      <c r="F4" s="213"/>
      <c r="G4" s="213"/>
      <c r="H4" s="213"/>
      <c r="I4" s="213"/>
      <c r="J4" s="214"/>
    </row>
    <row r="5" spans="1:15" ht="23.25" hidden="1" customHeight="1" x14ac:dyDescent="0.2">
      <c r="A5" s="3"/>
      <c r="B5" s="74" t="s">
        <v>43</v>
      </c>
      <c r="C5" s="75"/>
      <c r="D5" s="76"/>
      <c r="E5" s="76"/>
      <c r="F5" s="77"/>
      <c r="G5" s="77"/>
      <c r="H5" s="77"/>
      <c r="I5" s="77"/>
      <c r="J5" s="78"/>
    </row>
    <row r="6" spans="1:15" ht="24" customHeight="1" x14ac:dyDescent="0.2">
      <c r="A6" s="3"/>
      <c r="B6" s="39" t="s">
        <v>21</v>
      </c>
      <c r="D6" s="79" t="s">
        <v>47</v>
      </c>
      <c r="E6" s="22"/>
      <c r="F6" s="22"/>
      <c r="G6" s="22"/>
      <c r="H6" s="24" t="s">
        <v>33</v>
      </c>
      <c r="I6" s="79" t="s">
        <v>51</v>
      </c>
      <c r="J6" s="9"/>
    </row>
    <row r="7" spans="1:15" ht="15.75" customHeight="1" x14ac:dyDescent="0.2">
      <c r="A7" s="3"/>
      <c r="B7" s="34"/>
      <c r="C7" s="22"/>
      <c r="D7" s="79" t="s">
        <v>48</v>
      </c>
      <c r="E7" s="22"/>
      <c r="F7" s="22"/>
      <c r="G7" s="22"/>
      <c r="H7" s="24" t="s">
        <v>34</v>
      </c>
      <c r="I7" s="79"/>
      <c r="J7" s="9"/>
    </row>
    <row r="8" spans="1:15" ht="15.75" customHeight="1" x14ac:dyDescent="0.2">
      <c r="A8" s="3"/>
      <c r="B8" s="35"/>
      <c r="C8" s="80" t="s">
        <v>50</v>
      </c>
      <c r="D8" s="69" t="s">
        <v>49</v>
      </c>
      <c r="E8" s="29"/>
      <c r="F8" s="29"/>
      <c r="G8" s="29"/>
      <c r="H8" s="30"/>
      <c r="I8" s="29"/>
      <c r="J8" s="42"/>
    </row>
    <row r="9" spans="1:15" ht="24" hidden="1" customHeight="1" x14ac:dyDescent="0.2">
      <c r="A9" s="3"/>
      <c r="B9" s="39" t="s">
        <v>19</v>
      </c>
      <c r="D9" s="28"/>
      <c r="H9" s="24" t="s">
        <v>33</v>
      </c>
      <c r="I9" s="28"/>
      <c r="J9" s="9"/>
    </row>
    <row r="10" spans="1:15" ht="15.75" hidden="1" customHeight="1" x14ac:dyDescent="0.2">
      <c r="A10" s="3"/>
      <c r="B10" s="3"/>
      <c r="D10" s="28"/>
      <c r="H10" s="24" t="s">
        <v>34</v>
      </c>
      <c r="I10" s="28"/>
      <c r="J10" s="9"/>
    </row>
    <row r="11" spans="1:15" ht="15.75" hidden="1" customHeight="1" x14ac:dyDescent="0.2">
      <c r="A11" s="3"/>
      <c r="B11" s="43"/>
      <c r="C11" s="23"/>
      <c r="D11" s="38"/>
      <c r="E11" s="30"/>
      <c r="F11" s="30"/>
      <c r="G11" s="15"/>
      <c r="H11" s="15"/>
      <c r="I11" s="44"/>
      <c r="J11" s="42"/>
    </row>
    <row r="12" spans="1:15" ht="24" customHeight="1" x14ac:dyDescent="0.2">
      <c r="A12" s="3"/>
      <c r="B12" s="39" t="s">
        <v>18</v>
      </c>
      <c r="D12" s="205"/>
      <c r="E12" s="205"/>
      <c r="F12" s="205"/>
      <c r="G12" s="205"/>
      <c r="H12" s="24" t="s">
        <v>33</v>
      </c>
      <c r="I12" s="81"/>
      <c r="J12" s="9"/>
    </row>
    <row r="13" spans="1:15" ht="15.75" customHeight="1" x14ac:dyDescent="0.2">
      <c r="A13" s="3"/>
      <c r="B13" s="34"/>
      <c r="C13" s="22"/>
      <c r="D13" s="224"/>
      <c r="E13" s="224"/>
      <c r="F13" s="224"/>
      <c r="G13" s="224"/>
      <c r="H13" s="24" t="s">
        <v>34</v>
      </c>
      <c r="I13" s="81"/>
      <c r="J13" s="9"/>
    </row>
    <row r="14" spans="1:15" ht="15.75" customHeight="1" x14ac:dyDescent="0.2">
      <c r="A14" s="3"/>
      <c r="B14" s="35"/>
      <c r="C14" s="82"/>
      <c r="D14" s="225"/>
      <c r="E14" s="225"/>
      <c r="F14" s="225"/>
      <c r="G14" s="225"/>
      <c r="H14" s="25"/>
      <c r="I14" s="29"/>
      <c r="J14" s="42"/>
    </row>
    <row r="15" spans="1:15" ht="24" hidden="1" customHeight="1" x14ac:dyDescent="0.2">
      <c r="A15" s="3"/>
      <c r="B15" s="55" t="s">
        <v>20</v>
      </c>
      <c r="C15" s="56"/>
      <c r="D15" s="57" t="s">
        <v>45</v>
      </c>
      <c r="E15" s="58"/>
      <c r="F15" s="58"/>
      <c r="G15" s="58"/>
      <c r="H15" s="59"/>
      <c r="I15" s="58"/>
      <c r="J15" s="60"/>
    </row>
    <row r="16" spans="1:15" ht="32.25" customHeight="1" x14ac:dyDescent="0.2">
      <c r="A16" s="3"/>
      <c r="B16" s="43" t="s">
        <v>31</v>
      </c>
      <c r="C16" s="61"/>
      <c r="D16" s="15"/>
      <c r="E16" s="191"/>
      <c r="F16" s="191"/>
      <c r="G16" s="222"/>
      <c r="H16" s="222"/>
      <c r="I16" s="222" t="s">
        <v>28</v>
      </c>
      <c r="J16" s="223"/>
    </row>
    <row r="17" spans="1:10" ht="23.25" customHeight="1" x14ac:dyDescent="0.2">
      <c r="A17" s="129" t="s">
        <v>23</v>
      </c>
      <c r="B17" s="130" t="s">
        <v>23</v>
      </c>
      <c r="C17" s="47"/>
      <c r="D17" s="48"/>
      <c r="E17" s="184"/>
      <c r="F17" s="185"/>
      <c r="G17" s="184"/>
      <c r="H17" s="185"/>
      <c r="I17" s="184">
        <f>SUMIF(F54:F61,A17,I54:I61)+SUMIF(F54:F61,"PSU",I54:I61)</f>
        <v>0</v>
      </c>
      <c r="J17" s="190"/>
    </row>
    <row r="18" spans="1:10" ht="23.25" customHeight="1" x14ac:dyDescent="0.2">
      <c r="A18" s="129" t="s">
        <v>24</v>
      </c>
      <c r="B18" s="130" t="s">
        <v>24</v>
      </c>
      <c r="C18" s="47"/>
      <c r="D18" s="48"/>
      <c r="E18" s="184"/>
      <c r="F18" s="185"/>
      <c r="G18" s="184"/>
      <c r="H18" s="185"/>
      <c r="I18" s="184">
        <f>SUMIF(F54:F61,A18,I54:I61)</f>
        <v>0</v>
      </c>
      <c r="J18" s="190"/>
    </row>
    <row r="19" spans="1:10" ht="23.25" customHeight="1" x14ac:dyDescent="0.2">
      <c r="A19" s="129" t="s">
        <v>25</v>
      </c>
      <c r="B19" s="130" t="s">
        <v>25</v>
      </c>
      <c r="C19" s="47"/>
      <c r="D19" s="48"/>
      <c r="E19" s="184"/>
      <c r="F19" s="185"/>
      <c r="G19" s="184"/>
      <c r="H19" s="185"/>
      <c r="I19" s="184">
        <f>SUMIF(F54:F61,A19,I54:I61)</f>
        <v>0</v>
      </c>
      <c r="J19" s="190"/>
    </row>
    <row r="20" spans="1:10" ht="23.25" customHeight="1" x14ac:dyDescent="0.2">
      <c r="A20" s="129" t="s">
        <v>77</v>
      </c>
      <c r="B20" s="130" t="s">
        <v>26</v>
      </c>
      <c r="C20" s="47"/>
      <c r="D20" s="48"/>
      <c r="E20" s="184"/>
      <c r="F20" s="185"/>
      <c r="G20" s="184"/>
      <c r="H20" s="185"/>
      <c r="I20" s="184">
        <f>SUMIF(F54:F61,A20,I54:I61)</f>
        <v>0</v>
      </c>
      <c r="J20" s="190"/>
    </row>
    <row r="21" spans="1:10" ht="23.25" customHeight="1" x14ac:dyDescent="0.2">
      <c r="A21" s="129" t="s">
        <v>78</v>
      </c>
      <c r="B21" s="130" t="s">
        <v>27</v>
      </c>
      <c r="C21" s="47"/>
      <c r="D21" s="48"/>
      <c r="E21" s="184"/>
      <c r="F21" s="185"/>
      <c r="G21" s="184"/>
      <c r="H21" s="185"/>
      <c r="I21" s="184">
        <f>SUMIF(F54:F61,A21,I54:I61)</f>
        <v>0</v>
      </c>
      <c r="J21" s="190"/>
    </row>
    <row r="22" spans="1:10" ht="23.25" customHeight="1" x14ac:dyDescent="0.2">
      <c r="A22" s="3"/>
      <c r="B22" s="63" t="s">
        <v>28</v>
      </c>
      <c r="C22" s="64"/>
      <c r="D22" s="65"/>
      <c r="E22" s="203"/>
      <c r="F22" s="204"/>
      <c r="G22" s="203"/>
      <c r="H22" s="204"/>
      <c r="I22" s="203">
        <f>SUM(I17:J21)</f>
        <v>0</v>
      </c>
      <c r="J22" s="208"/>
    </row>
    <row r="23" spans="1:10" ht="33" customHeight="1" x14ac:dyDescent="0.2">
      <c r="A23" s="3"/>
      <c r="B23" s="54" t="s">
        <v>32</v>
      </c>
      <c r="C23" s="47"/>
      <c r="D23" s="48"/>
      <c r="E23" s="53"/>
      <c r="F23" s="50"/>
      <c r="G23" s="41"/>
      <c r="H23" s="41"/>
      <c r="I23" s="41"/>
      <c r="J23" s="51"/>
    </row>
    <row r="24" spans="1:10" ht="23.25" customHeight="1" x14ac:dyDescent="0.2">
      <c r="A24" s="3"/>
      <c r="B24" s="46" t="s">
        <v>11</v>
      </c>
      <c r="C24" s="47"/>
      <c r="D24" s="48"/>
      <c r="E24" s="49">
        <v>12</v>
      </c>
      <c r="F24" s="50" t="s">
        <v>0</v>
      </c>
      <c r="G24" s="201">
        <f>ZakladDPHSniVypocet</f>
        <v>0</v>
      </c>
      <c r="H24" s="202"/>
      <c r="I24" s="202"/>
      <c r="J24" s="51" t="str">
        <f t="shared" ref="J24:J29" si="0">Mena</f>
        <v>CZK</v>
      </c>
    </row>
    <row r="25" spans="1:10" ht="23.25" customHeight="1" x14ac:dyDescent="0.2">
      <c r="A25" s="3"/>
      <c r="B25" s="46" t="s">
        <v>12</v>
      </c>
      <c r="C25" s="47"/>
      <c r="D25" s="48"/>
      <c r="E25" s="49">
        <f>SazbaDPH1</f>
        <v>12</v>
      </c>
      <c r="F25" s="50" t="s">
        <v>0</v>
      </c>
      <c r="G25" s="206">
        <f>ZakladDPHSni*SazbaDPH1/100</f>
        <v>0</v>
      </c>
      <c r="H25" s="207"/>
      <c r="I25" s="207"/>
      <c r="J25" s="51" t="str">
        <f t="shared" si="0"/>
        <v>CZK</v>
      </c>
    </row>
    <row r="26" spans="1:10" ht="23.25" customHeight="1" x14ac:dyDescent="0.2">
      <c r="A26" s="3"/>
      <c r="B26" s="46" t="s">
        <v>13</v>
      </c>
      <c r="C26" s="47"/>
      <c r="D26" s="48"/>
      <c r="E26" s="49">
        <v>21</v>
      </c>
      <c r="F26" s="50" t="s">
        <v>0</v>
      </c>
      <c r="G26" s="201">
        <f>ZakladDPHZaklVypocet</f>
        <v>0</v>
      </c>
      <c r="H26" s="202"/>
      <c r="I26" s="202"/>
      <c r="J26" s="51" t="str">
        <f t="shared" si="0"/>
        <v>CZK</v>
      </c>
    </row>
    <row r="27" spans="1:10" ht="23.25" customHeight="1" x14ac:dyDescent="0.2">
      <c r="A27" s="3"/>
      <c r="B27" s="40" t="s">
        <v>14</v>
      </c>
      <c r="C27" s="19"/>
      <c r="D27" s="15"/>
      <c r="E27" s="36">
        <f>SazbaDPH2</f>
        <v>21</v>
      </c>
      <c r="F27" s="37" t="s">
        <v>0</v>
      </c>
      <c r="G27" s="197">
        <f>ZakladDPHZakl*SazbaDPH2/100</f>
        <v>0</v>
      </c>
      <c r="H27" s="198"/>
      <c r="I27" s="198"/>
      <c r="J27" s="45" t="str">
        <f t="shared" si="0"/>
        <v>CZK</v>
      </c>
    </row>
    <row r="28" spans="1:10" ht="23.25" customHeight="1" thickBot="1" x14ac:dyDescent="0.25">
      <c r="A28" s="3"/>
      <c r="B28" s="39" t="s">
        <v>4</v>
      </c>
      <c r="C28" s="17"/>
      <c r="D28" s="20"/>
      <c r="E28" s="17"/>
      <c r="F28" s="18"/>
      <c r="G28" s="199">
        <f>0</f>
        <v>0</v>
      </c>
      <c r="H28" s="199"/>
      <c r="I28" s="199"/>
      <c r="J28" s="52" t="str">
        <f t="shared" si="0"/>
        <v>CZK</v>
      </c>
    </row>
    <row r="29" spans="1:10" ht="27.75" hidden="1" customHeight="1" thickBot="1" x14ac:dyDescent="0.25">
      <c r="A29" s="3"/>
      <c r="B29" s="101" t="s">
        <v>22</v>
      </c>
      <c r="C29" s="102"/>
      <c r="D29" s="102"/>
      <c r="E29" s="103"/>
      <c r="F29" s="104"/>
      <c r="G29" s="221">
        <f>ZakladDPHSniVypocet+ZakladDPHZaklVypocet</f>
        <v>0</v>
      </c>
      <c r="H29" s="221"/>
      <c r="I29" s="221"/>
      <c r="J29" s="105" t="str">
        <f t="shared" si="0"/>
        <v>CZK</v>
      </c>
    </row>
    <row r="30" spans="1:10" ht="27.75" customHeight="1" thickBot="1" x14ac:dyDescent="0.25">
      <c r="A30" s="3"/>
      <c r="B30" s="101" t="s">
        <v>35</v>
      </c>
      <c r="C30" s="106"/>
      <c r="D30" s="106"/>
      <c r="E30" s="106"/>
      <c r="F30" s="106"/>
      <c r="G30" s="200">
        <f>ZakladDPHSni+DPHSni+ZakladDPHZakl+DPHZakl+Zaokrouhleni</f>
        <v>0</v>
      </c>
      <c r="H30" s="200"/>
      <c r="I30" s="200"/>
      <c r="J30" s="107" t="s">
        <v>54</v>
      </c>
    </row>
    <row r="31" spans="1:10" ht="12.75" customHeight="1" x14ac:dyDescent="0.2">
      <c r="A31" s="3"/>
      <c r="B31" s="3"/>
      <c r="J31" s="10"/>
    </row>
    <row r="32" spans="1:10" ht="30" customHeight="1" x14ac:dyDescent="0.2">
      <c r="A32" s="3"/>
      <c r="B32" s="3"/>
      <c r="J32" s="10"/>
    </row>
    <row r="33" spans="1:52" ht="18.75" customHeight="1" x14ac:dyDescent="0.2">
      <c r="A33" s="3"/>
      <c r="B33" s="21"/>
      <c r="C33" s="16" t="s">
        <v>10</v>
      </c>
      <c r="D33" s="32"/>
      <c r="E33" s="32"/>
      <c r="F33" s="16" t="s">
        <v>9</v>
      </c>
      <c r="G33" s="32"/>
      <c r="H33" s="33"/>
      <c r="I33" s="32"/>
      <c r="J33" s="10"/>
    </row>
    <row r="34" spans="1:52" ht="47.25" customHeight="1" x14ac:dyDescent="0.2">
      <c r="A34" s="3"/>
      <c r="B34" s="3"/>
      <c r="J34" s="10"/>
    </row>
    <row r="35" spans="1:52" s="27" customFormat="1" ht="18.75" customHeight="1" x14ac:dyDescent="0.2">
      <c r="A35" s="26"/>
      <c r="B35" s="26"/>
      <c r="D35" s="186"/>
      <c r="E35" s="186"/>
      <c r="G35" s="186"/>
      <c r="H35" s="186"/>
      <c r="I35" s="186"/>
      <c r="J35" s="31"/>
    </row>
    <row r="36" spans="1:52" ht="12.75" customHeight="1" x14ac:dyDescent="0.2">
      <c r="A36" s="3"/>
      <c r="B36" s="3"/>
      <c r="D36" s="226" t="s">
        <v>2</v>
      </c>
      <c r="E36" s="226"/>
      <c r="H36" s="11" t="s">
        <v>3</v>
      </c>
      <c r="J36" s="10"/>
    </row>
    <row r="37" spans="1:52" ht="13.5" customHeight="1" thickBot="1" x14ac:dyDescent="0.25">
      <c r="A37" s="12"/>
      <c r="B37" s="12"/>
      <c r="C37" s="13"/>
      <c r="D37" s="13"/>
      <c r="E37" s="13"/>
      <c r="F37" s="13"/>
      <c r="G37" s="13"/>
      <c r="H37" s="13"/>
      <c r="I37" s="13"/>
      <c r="J37" s="14"/>
    </row>
    <row r="38" spans="1:52" ht="27" hidden="1" customHeight="1" x14ac:dyDescent="0.25">
      <c r="B38" s="66" t="s">
        <v>15</v>
      </c>
      <c r="C38" s="2"/>
      <c r="D38" s="2"/>
      <c r="E38" s="2"/>
      <c r="F38" s="93"/>
      <c r="G38" s="93"/>
      <c r="H38" s="93"/>
      <c r="I38" s="93"/>
      <c r="J38" s="2"/>
    </row>
    <row r="39" spans="1:52" ht="25.5" hidden="1" customHeight="1" x14ac:dyDescent="0.2">
      <c r="A39" s="85" t="s">
        <v>37</v>
      </c>
      <c r="B39" s="87" t="s">
        <v>16</v>
      </c>
      <c r="C39" s="88" t="s">
        <v>5</v>
      </c>
      <c r="D39" s="89"/>
      <c r="E39" s="89"/>
      <c r="F39" s="94" t="str">
        <f>B24</f>
        <v>Základ pro sníženou DPH</v>
      </c>
      <c r="G39" s="94" t="str">
        <f>B26</f>
        <v>Základ pro základní DPH</v>
      </c>
      <c r="H39" s="95" t="s">
        <v>17</v>
      </c>
      <c r="I39" s="95" t="s">
        <v>1</v>
      </c>
      <c r="J39" s="90" t="s">
        <v>0</v>
      </c>
    </row>
    <row r="40" spans="1:52" ht="25.5" hidden="1" customHeight="1" x14ac:dyDescent="0.2">
      <c r="A40" s="85">
        <v>1</v>
      </c>
      <c r="B40" s="91" t="s">
        <v>52</v>
      </c>
      <c r="C40" s="215" t="s">
        <v>46</v>
      </c>
      <c r="D40" s="216"/>
      <c r="E40" s="216"/>
      <c r="F40" s="96">
        <f>'Rozpočet Pol'!AC117</f>
        <v>0</v>
      </c>
      <c r="G40" s="97">
        <f>'Rozpočet Pol'!AD117</f>
        <v>0</v>
      </c>
      <c r="H40" s="98">
        <f>(F40*SazbaDPH1/100)+(G40*SazbaDPH2/100)</f>
        <v>0</v>
      </c>
      <c r="I40" s="98">
        <f>F40+G40+H40</f>
        <v>0</v>
      </c>
      <c r="J40" s="92" t="str">
        <f>IF(CenaCelkemVypocet=0,"",I40/CenaCelkemVypocet*100)</f>
        <v/>
      </c>
    </row>
    <row r="41" spans="1:52" ht="25.5" hidden="1" customHeight="1" x14ac:dyDescent="0.2">
      <c r="A41" s="85"/>
      <c r="B41" s="217" t="s">
        <v>53</v>
      </c>
      <c r="C41" s="218"/>
      <c r="D41" s="218"/>
      <c r="E41" s="219"/>
      <c r="F41" s="99">
        <f>SUMIF(A40:A40,"=1",F40:F40)</f>
        <v>0</v>
      </c>
      <c r="G41" s="100">
        <f>SUMIF(A40:A40,"=1",G40:G40)</f>
        <v>0</v>
      </c>
      <c r="H41" s="100">
        <f>SUMIF(A40:A40,"=1",H40:H40)</f>
        <v>0</v>
      </c>
      <c r="I41" s="100">
        <f>SUMIF(A40:A40,"=1",I40:I40)</f>
        <v>0</v>
      </c>
      <c r="J41" s="86">
        <f>SUMIF(A40:A40,"=1",J40:J40)</f>
        <v>0</v>
      </c>
    </row>
    <row r="43" spans="1:52" x14ac:dyDescent="0.2">
      <c r="B43" t="s">
        <v>55</v>
      </c>
    </row>
    <row r="44" spans="1:52" ht="76.5" x14ac:dyDescent="0.2">
      <c r="B44" s="220" t="s">
        <v>56</v>
      </c>
      <c r="C44" s="220"/>
      <c r="D44" s="220"/>
      <c r="E44" s="220"/>
      <c r="F44" s="220"/>
      <c r="G44" s="220"/>
      <c r="H44" s="220"/>
      <c r="I44" s="220"/>
      <c r="J44" s="220"/>
      <c r="AZ44" s="108" t="str">
        <f>B44</f>
        <v>Projektová dokumentace řeší stavební úpravy stávajících zpevněných ploch místní komunikace vozovky ul. Za Příhonem v délce cca 166 m, zjednosměrnění této komunikace, vymezení parkovacího zálivu na ploše vozovky MK a stavební úpravy stávajících chodníků a sjezdů k RD, garážím a zahradám a jejich propojení se stávajícími zpevněnými plochami pro motorovou dopravu a pro pěší v zastavěném území města Bystřice pod Hostýnem. Nejedná se o prodloužení komunikace ale pouze o opravu stávající vozovky ve stávající délce a šířce.</v>
      </c>
    </row>
    <row r="45" spans="1:52" ht="38.25" x14ac:dyDescent="0.2">
      <c r="B45" s="220" t="s">
        <v>57</v>
      </c>
      <c r="C45" s="220"/>
      <c r="D45" s="220"/>
      <c r="E45" s="220"/>
      <c r="F45" s="220"/>
      <c r="G45" s="220"/>
      <c r="H45" s="220"/>
      <c r="I45" s="220"/>
      <c r="J45" s="220"/>
      <c r="AZ45" s="108" t="str">
        <f>B45</f>
        <v>Řešené zpevněné plochy zajišťují zpřístupnění stávající lokality pro bydlení současně pro motorovou dopravu i pro pěší přístup. Zároveň slouží pro vozidla zajišťující odvoz komunálního odpadu, případně požární či zdravotní zásah. Jedná se o trvalou stavbu dopravní infrastruktury.</v>
      </c>
    </row>
    <row r="46" spans="1:52" ht="25.5" x14ac:dyDescent="0.2">
      <c r="B46" s="220" t="s">
        <v>58</v>
      </c>
      <c r="C46" s="220"/>
      <c r="D46" s="220"/>
      <c r="E46" s="220"/>
      <c r="F46" s="220"/>
      <c r="G46" s="220"/>
      <c r="H46" s="220"/>
      <c r="I46" s="220"/>
      <c r="J46" s="220"/>
      <c r="AZ46" s="108" t="str">
        <f>B46</f>
        <v>Součástí stavby je i řešení sjezdů k soukromým pozemkům, garážím případně do zahrad přilehlé domovní zástavby po hranici pozemku nebo stávajícího oplocení a domovní zástavby.</v>
      </c>
    </row>
    <row r="47" spans="1:52" ht="63.75" x14ac:dyDescent="0.2">
      <c r="B47" s="220" t="s">
        <v>59</v>
      </c>
      <c r="C47" s="220"/>
      <c r="D47" s="220"/>
      <c r="E47" s="220"/>
      <c r="F47" s="220"/>
      <c r="G47" s="220"/>
      <c r="H47" s="220"/>
      <c r="I47" s="220"/>
      <c r="J47" s="220"/>
      <c r="AZ47" s="108" t="str">
        <f>B47</f>
        <v>Směrové řešení komunikace a chodníků vychází ze stávajících tras zpevněných ploch v zastavěném území města Bystřice pod Hostýnem. Vozovka místní komunikace je dle ČSN 73 6110 navržena s obslužnou a zpřístupňující funkcí jako jednopruhová s jednosměrným provozem s šířkou jízdního pruhu min. 3,5 m a přímo napojeným odstavným zálivem šířky 2,0 m s krytem z asfaltobetonu. Chodníky jsou navrženy ve stávající šířce min. 1,5 m.</v>
      </c>
    </row>
    <row r="48" spans="1:52" ht="89.25" x14ac:dyDescent="0.2">
      <c r="B48" s="220" t="s">
        <v>60</v>
      </c>
      <c r="C48" s="220"/>
      <c r="D48" s="220"/>
      <c r="E48" s="220"/>
      <c r="F48" s="220"/>
      <c r="G48" s="220"/>
      <c r="H48" s="220"/>
      <c r="I48" s="220"/>
      <c r="J48" s="220"/>
      <c r="AZ48" s="108" t="str">
        <f>B48</f>
        <v>Niveleta vozovky místní komunikace a výška okolních zpevněných ploch je oproti současnému stavu upravena jen nepatrně, aby maximálně kopírovala stávající terén a zajistila bezproblémové napojení na okolní zpevněné plochy. Je trasována s ohledem na minimalizaci zemních prací tak, aby bylo zajištěno plynulé výškové napojení na okolní zpevněné plochy, stavební objekty a sjezdy. Realizací zpevněných ploch se v dané lokalitě nepředpokládá změna stávajících odtokových poměrů. Odvodnění povrchu zpevněných ploch je uvažováno podélnými a příčnými sklony na okolní terén vsakováním, případně do nových uličních vpustí, které nahradí stávající vpusti.</v>
      </c>
    </row>
    <row r="51" spans="1:10" ht="15.75" x14ac:dyDescent="0.25">
      <c r="B51" s="109" t="s">
        <v>61</v>
      </c>
    </row>
    <row r="53" spans="1:10" ht="25.5" customHeight="1" x14ac:dyDescent="0.2">
      <c r="A53" s="110"/>
      <c r="B53" s="114" t="s">
        <v>16</v>
      </c>
      <c r="C53" s="114" t="s">
        <v>5</v>
      </c>
      <c r="D53" s="115"/>
      <c r="E53" s="115"/>
      <c r="F53" s="118" t="s">
        <v>62</v>
      </c>
      <c r="G53" s="118"/>
      <c r="H53" s="118"/>
      <c r="I53" s="227" t="s">
        <v>28</v>
      </c>
      <c r="J53" s="227"/>
    </row>
    <row r="54" spans="1:10" ht="25.5" customHeight="1" x14ac:dyDescent="0.2">
      <c r="A54" s="111"/>
      <c r="B54" s="119" t="s">
        <v>63</v>
      </c>
      <c r="C54" s="229" t="s">
        <v>64</v>
      </c>
      <c r="D54" s="230"/>
      <c r="E54" s="230"/>
      <c r="F54" s="121" t="s">
        <v>23</v>
      </c>
      <c r="G54" s="122"/>
      <c r="H54" s="122"/>
      <c r="I54" s="228">
        <f>'Rozpočet Pol'!G8</f>
        <v>0</v>
      </c>
      <c r="J54" s="228"/>
    </row>
    <row r="55" spans="1:10" ht="25.5" customHeight="1" x14ac:dyDescent="0.2">
      <c r="A55" s="111"/>
      <c r="B55" s="113" t="s">
        <v>65</v>
      </c>
      <c r="C55" s="210" t="s">
        <v>66</v>
      </c>
      <c r="D55" s="211"/>
      <c r="E55" s="211"/>
      <c r="F55" s="123" t="s">
        <v>23</v>
      </c>
      <c r="G55" s="124"/>
      <c r="H55" s="124"/>
      <c r="I55" s="209">
        <f>'Rozpočet Pol'!G47</f>
        <v>0</v>
      </c>
      <c r="J55" s="209"/>
    </row>
    <row r="56" spans="1:10" ht="25.5" customHeight="1" x14ac:dyDescent="0.2">
      <c r="A56" s="111"/>
      <c r="B56" s="113" t="s">
        <v>67</v>
      </c>
      <c r="C56" s="210" t="s">
        <v>68</v>
      </c>
      <c r="D56" s="211"/>
      <c r="E56" s="211"/>
      <c r="F56" s="123" t="s">
        <v>23</v>
      </c>
      <c r="G56" s="124"/>
      <c r="H56" s="124"/>
      <c r="I56" s="209">
        <f>'Rozpočet Pol'!G51</f>
        <v>0</v>
      </c>
      <c r="J56" s="209"/>
    </row>
    <row r="57" spans="1:10" ht="25.5" customHeight="1" x14ac:dyDescent="0.2">
      <c r="A57" s="111"/>
      <c r="B57" s="113" t="s">
        <v>69</v>
      </c>
      <c r="C57" s="210" t="s">
        <v>70</v>
      </c>
      <c r="D57" s="211"/>
      <c r="E57" s="211"/>
      <c r="F57" s="123" t="s">
        <v>23</v>
      </c>
      <c r="G57" s="124"/>
      <c r="H57" s="124"/>
      <c r="I57" s="209">
        <f>'Rozpočet Pol'!G74</f>
        <v>0</v>
      </c>
      <c r="J57" s="209"/>
    </row>
    <row r="58" spans="1:10" ht="25.5" customHeight="1" x14ac:dyDescent="0.2">
      <c r="A58" s="111"/>
      <c r="B58" s="113" t="s">
        <v>71</v>
      </c>
      <c r="C58" s="210" t="s">
        <v>72</v>
      </c>
      <c r="D58" s="211"/>
      <c r="E58" s="211"/>
      <c r="F58" s="123" t="s">
        <v>23</v>
      </c>
      <c r="G58" s="124"/>
      <c r="H58" s="124"/>
      <c r="I58" s="209">
        <f>'Rozpočet Pol'!G84</f>
        <v>0</v>
      </c>
      <c r="J58" s="209"/>
    </row>
    <row r="59" spans="1:10" ht="25.5" customHeight="1" x14ac:dyDescent="0.2">
      <c r="A59" s="111"/>
      <c r="B59" s="113" t="s">
        <v>73</v>
      </c>
      <c r="C59" s="210" t="s">
        <v>74</v>
      </c>
      <c r="D59" s="211"/>
      <c r="E59" s="211"/>
      <c r="F59" s="123" t="s">
        <v>23</v>
      </c>
      <c r="G59" s="124"/>
      <c r="H59" s="124"/>
      <c r="I59" s="209">
        <f>'Rozpočet Pol'!G98</f>
        <v>0</v>
      </c>
      <c r="J59" s="209"/>
    </row>
    <row r="60" spans="1:10" ht="25.5" customHeight="1" x14ac:dyDescent="0.2">
      <c r="A60" s="111"/>
      <c r="B60" s="113" t="s">
        <v>75</v>
      </c>
      <c r="C60" s="210" t="s">
        <v>76</v>
      </c>
      <c r="D60" s="211"/>
      <c r="E60" s="211"/>
      <c r="F60" s="123" t="s">
        <v>23</v>
      </c>
      <c r="G60" s="124"/>
      <c r="H60" s="124"/>
      <c r="I60" s="209">
        <f>'Rozpočet Pol'!G107</f>
        <v>0</v>
      </c>
      <c r="J60" s="209"/>
    </row>
    <row r="61" spans="1:10" ht="25.5" customHeight="1" x14ac:dyDescent="0.2">
      <c r="A61" s="111"/>
      <c r="B61" s="120" t="s">
        <v>77</v>
      </c>
      <c r="C61" s="233" t="s">
        <v>26</v>
      </c>
      <c r="D61" s="234"/>
      <c r="E61" s="234"/>
      <c r="F61" s="125" t="s">
        <v>77</v>
      </c>
      <c r="G61" s="126"/>
      <c r="H61" s="126"/>
      <c r="I61" s="232">
        <f>'Rozpočet Pol'!G109</f>
        <v>0</v>
      </c>
      <c r="J61" s="232"/>
    </row>
    <row r="62" spans="1:10" ht="25.5" customHeight="1" x14ac:dyDescent="0.2">
      <c r="A62" s="112"/>
      <c r="B62" s="116" t="s">
        <v>1</v>
      </c>
      <c r="C62" s="116"/>
      <c r="D62" s="117"/>
      <c r="E62" s="117"/>
      <c r="F62" s="127"/>
      <c r="G62" s="128"/>
      <c r="H62" s="128"/>
      <c r="I62" s="231">
        <f>SUM(I54:I61)</f>
        <v>0</v>
      </c>
      <c r="J62" s="231"/>
    </row>
    <row r="63" spans="1:10" x14ac:dyDescent="0.2">
      <c r="F63" s="84"/>
      <c r="G63" s="84"/>
      <c r="H63" s="84"/>
      <c r="I63" s="84"/>
      <c r="J63" s="84"/>
    </row>
    <row r="64" spans="1:10" x14ac:dyDescent="0.2">
      <c r="F64" s="84"/>
      <c r="G64" s="84"/>
      <c r="H64" s="84"/>
      <c r="I64" s="84"/>
      <c r="J64" s="84"/>
    </row>
    <row r="65" spans="6:10" x14ac:dyDescent="0.2">
      <c r="F65" s="84"/>
      <c r="G65" s="84"/>
      <c r="H65" s="84"/>
      <c r="I65" s="84"/>
      <c r="J65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I62:J62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B47:J47"/>
    <mergeCell ref="B48:J48"/>
    <mergeCell ref="I53:J53"/>
    <mergeCell ref="I54:J54"/>
    <mergeCell ref="C54:E54"/>
    <mergeCell ref="I55:J55"/>
    <mergeCell ref="C55:E55"/>
    <mergeCell ref="D4:J4"/>
    <mergeCell ref="C40:E40"/>
    <mergeCell ref="B41:E41"/>
    <mergeCell ref="B44:J44"/>
    <mergeCell ref="B45:J45"/>
    <mergeCell ref="B46:J46"/>
    <mergeCell ref="G29:I29"/>
    <mergeCell ref="G16:H16"/>
    <mergeCell ref="I16:J16"/>
    <mergeCell ref="E17:F17"/>
    <mergeCell ref="D13:G13"/>
    <mergeCell ref="D14:G14"/>
    <mergeCell ref="D35:E35"/>
    <mergeCell ref="D36:E36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D12:G12"/>
    <mergeCell ref="G25:I25"/>
    <mergeCell ref="G24:I24"/>
    <mergeCell ref="E20:F20"/>
    <mergeCell ref="E21:F21"/>
    <mergeCell ref="I21:J21"/>
    <mergeCell ref="I22:J22"/>
    <mergeCell ref="G20:H20"/>
    <mergeCell ref="G21:H21"/>
    <mergeCell ref="G35:I35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7" max="9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5" t="s">
        <v>6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68" t="s">
        <v>41</v>
      </c>
      <c r="B2" s="67"/>
      <c r="C2" s="237"/>
      <c r="D2" s="237"/>
      <c r="E2" s="237"/>
      <c r="F2" s="237"/>
      <c r="G2" s="238"/>
    </row>
    <row r="3" spans="1:7" ht="24.95" hidden="1" customHeight="1" x14ac:dyDescent="0.2">
      <c r="A3" s="68" t="s">
        <v>7</v>
      </c>
      <c r="B3" s="67"/>
      <c r="C3" s="237"/>
      <c r="D3" s="237"/>
      <c r="E3" s="237"/>
      <c r="F3" s="237"/>
      <c r="G3" s="238"/>
    </row>
    <row r="4" spans="1:7" ht="24.95" hidden="1" customHeight="1" x14ac:dyDescent="0.2">
      <c r="A4" s="68" t="s">
        <v>8</v>
      </c>
      <c r="B4" s="67"/>
      <c r="C4" s="237"/>
      <c r="D4" s="237"/>
      <c r="E4" s="237"/>
      <c r="F4" s="237"/>
      <c r="G4" s="238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27"/>
  <sheetViews>
    <sheetView tabSelected="1" workbookViewId="0">
      <selection activeCell="F115" sqref="F115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44" t="s">
        <v>256</v>
      </c>
      <c r="B1" s="244"/>
      <c r="C1" s="244"/>
      <c r="D1" s="244"/>
      <c r="E1" s="244"/>
      <c r="F1" s="244"/>
      <c r="G1" s="244"/>
      <c r="AE1" t="s">
        <v>80</v>
      </c>
    </row>
    <row r="2" spans="1:60" ht="24.95" customHeight="1" x14ac:dyDescent="0.2">
      <c r="A2" s="133" t="s">
        <v>79</v>
      </c>
      <c r="B2" s="131"/>
      <c r="C2" s="245" t="s">
        <v>46</v>
      </c>
      <c r="D2" s="246"/>
      <c r="E2" s="246"/>
      <c r="F2" s="246"/>
      <c r="G2" s="247"/>
      <c r="AE2" t="s">
        <v>81</v>
      </c>
    </row>
    <row r="3" spans="1:60" ht="24.95" customHeight="1" x14ac:dyDescent="0.2">
      <c r="A3" s="134" t="s">
        <v>7</v>
      </c>
      <c r="B3" s="132"/>
      <c r="C3" s="248" t="s">
        <v>42</v>
      </c>
      <c r="D3" s="249"/>
      <c r="E3" s="249"/>
      <c r="F3" s="249"/>
      <c r="G3" s="250"/>
      <c r="AE3" t="s">
        <v>82</v>
      </c>
    </row>
    <row r="4" spans="1:60" ht="24.95" hidden="1" customHeight="1" x14ac:dyDescent="0.2">
      <c r="A4" s="134" t="s">
        <v>8</v>
      </c>
      <c r="B4" s="132"/>
      <c r="C4" s="248"/>
      <c r="D4" s="249"/>
      <c r="E4" s="249"/>
      <c r="F4" s="249"/>
      <c r="G4" s="250"/>
      <c r="AE4" t="s">
        <v>83</v>
      </c>
    </row>
    <row r="5" spans="1:60" hidden="1" x14ac:dyDescent="0.2">
      <c r="A5" s="135" t="s">
        <v>84</v>
      </c>
      <c r="B5" s="136"/>
      <c r="C5" s="136"/>
      <c r="D5" s="137"/>
      <c r="E5" s="137"/>
      <c r="F5" s="137"/>
      <c r="G5" s="138"/>
      <c r="AE5" t="s">
        <v>85</v>
      </c>
    </row>
    <row r="7" spans="1:60" ht="38.25" x14ac:dyDescent="0.2">
      <c r="A7" s="144" t="s">
        <v>86</v>
      </c>
      <c r="B7" s="145" t="s">
        <v>87</v>
      </c>
      <c r="C7" s="145" t="s">
        <v>88</v>
      </c>
      <c r="D7" s="144" t="s">
        <v>89</v>
      </c>
      <c r="E7" s="144" t="s">
        <v>90</v>
      </c>
      <c r="F7" s="139" t="s">
        <v>91</v>
      </c>
      <c r="G7" s="159" t="s">
        <v>28</v>
      </c>
      <c r="H7" s="160" t="s">
        <v>29</v>
      </c>
      <c r="I7" s="160" t="s">
        <v>92</v>
      </c>
      <c r="J7" s="160" t="s">
        <v>30</v>
      </c>
      <c r="K7" s="160" t="s">
        <v>93</v>
      </c>
      <c r="L7" s="160" t="s">
        <v>94</v>
      </c>
      <c r="M7" s="160" t="s">
        <v>95</v>
      </c>
      <c r="N7" s="160" t="s">
        <v>96</v>
      </c>
      <c r="O7" s="160" t="s">
        <v>97</v>
      </c>
      <c r="P7" s="160" t="s">
        <v>98</v>
      </c>
      <c r="Q7" s="160" t="s">
        <v>99</v>
      </c>
      <c r="R7" s="160" t="s">
        <v>100</v>
      </c>
      <c r="S7" s="160" t="s">
        <v>101</v>
      </c>
      <c r="T7" s="160" t="s">
        <v>102</v>
      </c>
      <c r="U7" s="147" t="s">
        <v>103</v>
      </c>
    </row>
    <row r="8" spans="1:60" x14ac:dyDescent="0.2">
      <c r="A8" s="161" t="s">
        <v>104</v>
      </c>
      <c r="B8" s="162" t="s">
        <v>63</v>
      </c>
      <c r="C8" s="163" t="s">
        <v>64</v>
      </c>
      <c r="D8" s="146"/>
      <c r="E8" s="164"/>
      <c r="F8" s="165"/>
      <c r="G8" s="165">
        <f>SUMIF(AE9:AE46,"&lt;&gt;NOR",G9:G46)</f>
        <v>0</v>
      </c>
      <c r="H8" s="165"/>
      <c r="I8" s="165">
        <f>SUM(I9:I46)</f>
        <v>0</v>
      </c>
      <c r="J8" s="165"/>
      <c r="K8" s="165">
        <f>SUM(K9:K46)</f>
        <v>0</v>
      </c>
      <c r="L8" s="165"/>
      <c r="M8" s="165">
        <f>SUM(M9:M46)</f>
        <v>0</v>
      </c>
      <c r="N8" s="146"/>
      <c r="O8" s="146">
        <f>SUM(O9:O46)</f>
        <v>3.0899999999999999E-3</v>
      </c>
      <c r="P8" s="146"/>
      <c r="Q8" s="146">
        <f>SUM(Q9:Q46)</f>
        <v>1032.20244</v>
      </c>
      <c r="R8" s="146"/>
      <c r="S8" s="146"/>
      <c r="T8" s="161"/>
      <c r="U8" s="146">
        <f>SUM(U9:U46)</f>
        <v>453.24</v>
      </c>
      <c r="AE8" t="s">
        <v>105</v>
      </c>
    </row>
    <row r="9" spans="1:60" ht="22.5" outlineLevel="1" x14ac:dyDescent="0.2">
      <c r="A9" s="141">
        <v>1</v>
      </c>
      <c r="B9" s="141" t="s">
        <v>106</v>
      </c>
      <c r="C9" s="176" t="s">
        <v>107</v>
      </c>
      <c r="D9" s="148" t="s">
        <v>108</v>
      </c>
      <c r="E9" s="153">
        <v>341</v>
      </c>
      <c r="F9" s="156"/>
      <c r="G9" s="157">
        <f>ROUND(E9*F9,2)</f>
        <v>0</v>
      </c>
      <c r="H9" s="157"/>
      <c r="I9" s="157">
        <f>ROUND(E9*H9,2)</f>
        <v>0</v>
      </c>
      <c r="J9" s="157"/>
      <c r="K9" s="157">
        <f>ROUND(E9*J9,2)</f>
        <v>0</v>
      </c>
      <c r="L9" s="157">
        <v>21</v>
      </c>
      <c r="M9" s="157">
        <f>G9*(1+L9/100)</f>
        <v>0</v>
      </c>
      <c r="N9" s="148">
        <v>0</v>
      </c>
      <c r="O9" s="148">
        <f>ROUND(E9*N9,5)</f>
        <v>0</v>
      </c>
      <c r="P9" s="148">
        <v>0.27</v>
      </c>
      <c r="Q9" s="148">
        <f>ROUND(E9*P9,5)</f>
        <v>92.07</v>
      </c>
      <c r="R9" s="148"/>
      <c r="S9" s="148"/>
      <c r="T9" s="149">
        <v>0.123</v>
      </c>
      <c r="U9" s="148">
        <f>ROUND(E9*T9,2)</f>
        <v>41.94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109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ht="22.5" outlineLevel="1" x14ac:dyDescent="0.2">
      <c r="A10" s="141"/>
      <c r="B10" s="141"/>
      <c r="C10" s="239" t="s">
        <v>110</v>
      </c>
      <c r="D10" s="240"/>
      <c r="E10" s="241"/>
      <c r="F10" s="242"/>
      <c r="G10" s="243"/>
      <c r="H10" s="157"/>
      <c r="I10" s="157"/>
      <c r="J10" s="157"/>
      <c r="K10" s="157"/>
      <c r="L10" s="157"/>
      <c r="M10" s="157"/>
      <c r="N10" s="148"/>
      <c r="O10" s="148"/>
      <c r="P10" s="148"/>
      <c r="Q10" s="148"/>
      <c r="R10" s="148"/>
      <c r="S10" s="148"/>
      <c r="T10" s="149"/>
      <c r="U10" s="148"/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111</v>
      </c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3" t="str">
        <f>C10</f>
        <v>s vybouráním lože, s přemístěním hmot na skládku na vzdálenost do 3 m nebo naložením na dopravní prostředek</v>
      </c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41"/>
      <c r="B11" s="141"/>
      <c r="C11" s="177" t="s">
        <v>112</v>
      </c>
      <c r="D11" s="150"/>
      <c r="E11" s="154">
        <v>341</v>
      </c>
      <c r="F11" s="157"/>
      <c r="G11" s="157"/>
      <c r="H11" s="157"/>
      <c r="I11" s="157"/>
      <c r="J11" s="157"/>
      <c r="K11" s="157"/>
      <c r="L11" s="157"/>
      <c r="M11" s="157"/>
      <c r="N11" s="148"/>
      <c r="O11" s="148"/>
      <c r="P11" s="148"/>
      <c r="Q11" s="148"/>
      <c r="R11" s="148"/>
      <c r="S11" s="148"/>
      <c r="T11" s="149"/>
      <c r="U11" s="148"/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113</v>
      </c>
      <c r="AF11" s="140">
        <v>0</v>
      </c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ht="22.5" outlineLevel="1" x14ac:dyDescent="0.2">
      <c r="A12" s="141">
        <v>2</v>
      </c>
      <c r="B12" s="141" t="s">
        <v>114</v>
      </c>
      <c r="C12" s="176" t="s">
        <v>115</v>
      </c>
      <c r="D12" s="148" t="s">
        <v>116</v>
      </c>
      <c r="E12" s="153">
        <v>1044</v>
      </c>
      <c r="F12" s="156"/>
      <c r="G12" s="157">
        <f>ROUND(E12*F12,2)</f>
        <v>0</v>
      </c>
      <c r="H12" s="157"/>
      <c r="I12" s="157">
        <f>ROUND(E12*H12,2)</f>
        <v>0</v>
      </c>
      <c r="J12" s="157"/>
      <c r="K12" s="157">
        <f>ROUND(E12*J12,2)</f>
        <v>0</v>
      </c>
      <c r="L12" s="157">
        <v>21</v>
      </c>
      <c r="M12" s="157">
        <f>G12*(1+L12/100)</f>
        <v>0</v>
      </c>
      <c r="N12" s="148">
        <v>0</v>
      </c>
      <c r="O12" s="148">
        <f>ROUND(E12*N12,5)</f>
        <v>0</v>
      </c>
      <c r="P12" s="148">
        <v>0.90051000000000003</v>
      </c>
      <c r="Q12" s="148">
        <f>ROUND(E12*P12,5)</f>
        <v>940.13243999999997</v>
      </c>
      <c r="R12" s="148"/>
      <c r="S12" s="148"/>
      <c r="T12" s="149">
        <v>0.27584999999999998</v>
      </c>
      <c r="U12" s="148">
        <f>ROUND(E12*T12,2)</f>
        <v>287.99</v>
      </c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117</v>
      </c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outlineLevel="1" x14ac:dyDescent="0.2">
      <c r="A13" s="141"/>
      <c r="B13" s="141"/>
      <c r="C13" s="177" t="s">
        <v>118</v>
      </c>
      <c r="D13" s="150"/>
      <c r="E13" s="154">
        <v>1044</v>
      </c>
      <c r="F13" s="157"/>
      <c r="G13" s="157"/>
      <c r="H13" s="157"/>
      <c r="I13" s="157"/>
      <c r="J13" s="157"/>
      <c r="K13" s="157"/>
      <c r="L13" s="157"/>
      <c r="M13" s="157"/>
      <c r="N13" s="148"/>
      <c r="O13" s="148"/>
      <c r="P13" s="148"/>
      <c r="Q13" s="148"/>
      <c r="R13" s="148"/>
      <c r="S13" s="148"/>
      <c r="T13" s="149"/>
      <c r="U13" s="148"/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113</v>
      </c>
      <c r="AF13" s="140">
        <v>0</v>
      </c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">
      <c r="A14" s="141">
        <v>3</v>
      </c>
      <c r="B14" s="141" t="s">
        <v>119</v>
      </c>
      <c r="C14" s="176" t="s">
        <v>120</v>
      </c>
      <c r="D14" s="148" t="s">
        <v>121</v>
      </c>
      <c r="E14" s="153">
        <v>41.5</v>
      </c>
      <c r="F14" s="156"/>
      <c r="G14" s="157">
        <f>ROUND(E14*F14,2)</f>
        <v>0</v>
      </c>
      <c r="H14" s="157"/>
      <c r="I14" s="157">
        <f>ROUND(E14*H14,2)</f>
        <v>0</v>
      </c>
      <c r="J14" s="157"/>
      <c r="K14" s="157">
        <f>ROUND(E14*J14,2)</f>
        <v>0</v>
      </c>
      <c r="L14" s="157">
        <v>21</v>
      </c>
      <c r="M14" s="157">
        <f>G14*(1+L14/100)</f>
        <v>0</v>
      </c>
      <c r="N14" s="148">
        <v>0</v>
      </c>
      <c r="O14" s="148">
        <f>ROUND(E14*N14,5)</f>
        <v>0</v>
      </c>
      <c r="P14" s="148">
        <v>0</v>
      </c>
      <c r="Q14" s="148">
        <f>ROUND(E14*P14,5)</f>
        <v>0</v>
      </c>
      <c r="R14" s="148"/>
      <c r="S14" s="148"/>
      <c r="T14" s="149">
        <v>0.36499999999999999</v>
      </c>
      <c r="U14" s="148">
        <f>ROUND(E14*T14,2)</f>
        <v>15.15</v>
      </c>
      <c r="V14" s="140"/>
      <c r="W14" s="140"/>
      <c r="X14" s="140"/>
      <c r="Y14" s="140"/>
      <c r="Z14" s="140"/>
      <c r="AA14" s="140"/>
      <c r="AB14" s="140"/>
      <c r="AC14" s="140"/>
      <c r="AD14" s="140"/>
      <c r="AE14" s="140" t="s">
        <v>109</v>
      </c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ht="33.75" outlineLevel="1" x14ac:dyDescent="0.2">
      <c r="A15" s="141"/>
      <c r="B15" s="141"/>
      <c r="C15" s="239" t="s">
        <v>122</v>
      </c>
      <c r="D15" s="240"/>
      <c r="E15" s="241"/>
      <c r="F15" s="242"/>
      <c r="G15" s="243"/>
      <c r="H15" s="157"/>
      <c r="I15" s="157"/>
      <c r="J15" s="157"/>
      <c r="K15" s="157"/>
      <c r="L15" s="157"/>
      <c r="M15" s="157"/>
      <c r="N15" s="148"/>
      <c r="O15" s="148"/>
      <c r="P15" s="148"/>
      <c r="Q15" s="148"/>
      <c r="R15" s="148"/>
      <c r="S15" s="148"/>
      <c r="T15" s="149"/>
      <c r="U15" s="148"/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111</v>
      </c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3" t="str">
        <f>C15</f>
        <v>Hloubení rýh zapažených i nezapažených s urovnáním dna do předepsaného profilu a spádu, s přehozením výkopku na přilehlém terénu na vzdálenost do 3 m od podélné osy rýhy nebo s naložením výkopku na dopravní prostředek.</v>
      </c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41"/>
      <c r="B16" s="141"/>
      <c r="C16" s="177" t="s">
        <v>123</v>
      </c>
      <c r="D16" s="150"/>
      <c r="E16" s="154">
        <v>41.5</v>
      </c>
      <c r="F16" s="157"/>
      <c r="G16" s="157"/>
      <c r="H16" s="157"/>
      <c r="I16" s="157"/>
      <c r="J16" s="157"/>
      <c r="K16" s="157"/>
      <c r="L16" s="157"/>
      <c r="M16" s="157"/>
      <c r="N16" s="148"/>
      <c r="O16" s="148"/>
      <c r="P16" s="148"/>
      <c r="Q16" s="148"/>
      <c r="R16" s="148"/>
      <c r="S16" s="148"/>
      <c r="T16" s="149"/>
      <c r="U16" s="148"/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113</v>
      </c>
      <c r="AF16" s="140">
        <v>0</v>
      </c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41">
        <v>4</v>
      </c>
      <c r="B17" s="141" t="s">
        <v>124</v>
      </c>
      <c r="C17" s="176" t="s">
        <v>125</v>
      </c>
      <c r="D17" s="148" t="s">
        <v>121</v>
      </c>
      <c r="E17" s="153">
        <v>41.5</v>
      </c>
      <c r="F17" s="156"/>
      <c r="G17" s="157">
        <f>ROUND(E17*F17,2)</f>
        <v>0</v>
      </c>
      <c r="H17" s="157"/>
      <c r="I17" s="157">
        <f>ROUND(E17*H17,2)</f>
        <v>0</v>
      </c>
      <c r="J17" s="157"/>
      <c r="K17" s="157">
        <f>ROUND(E17*J17,2)</f>
        <v>0</v>
      </c>
      <c r="L17" s="157">
        <v>21</v>
      </c>
      <c r="M17" s="157">
        <f>G17*(1+L17/100)</f>
        <v>0</v>
      </c>
      <c r="N17" s="148">
        <v>0</v>
      </c>
      <c r="O17" s="148">
        <f>ROUND(E17*N17,5)</f>
        <v>0</v>
      </c>
      <c r="P17" s="148">
        <v>0</v>
      </c>
      <c r="Q17" s="148">
        <f>ROUND(E17*P17,5)</f>
        <v>0</v>
      </c>
      <c r="R17" s="148"/>
      <c r="S17" s="148"/>
      <c r="T17" s="149">
        <v>0</v>
      </c>
      <c r="U17" s="148">
        <f>ROUND(E17*T17,2)</f>
        <v>0</v>
      </c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117</v>
      </c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ht="22.5" outlineLevel="1" x14ac:dyDescent="0.2">
      <c r="A18" s="141"/>
      <c r="B18" s="141"/>
      <c r="C18" s="177" t="s">
        <v>126</v>
      </c>
      <c r="D18" s="150"/>
      <c r="E18" s="154">
        <v>41.5</v>
      </c>
      <c r="F18" s="157"/>
      <c r="G18" s="157"/>
      <c r="H18" s="157"/>
      <c r="I18" s="157"/>
      <c r="J18" s="157"/>
      <c r="K18" s="157"/>
      <c r="L18" s="157"/>
      <c r="M18" s="157"/>
      <c r="N18" s="148"/>
      <c r="O18" s="148"/>
      <c r="P18" s="148"/>
      <c r="Q18" s="148"/>
      <c r="R18" s="148"/>
      <c r="S18" s="148"/>
      <c r="T18" s="149"/>
      <c r="U18" s="148"/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113</v>
      </c>
      <c r="AF18" s="140">
        <v>0</v>
      </c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ht="22.5" outlineLevel="1" x14ac:dyDescent="0.2">
      <c r="A19" s="141">
        <v>5</v>
      </c>
      <c r="B19" s="141" t="s">
        <v>127</v>
      </c>
      <c r="C19" s="176" t="s">
        <v>128</v>
      </c>
      <c r="D19" s="148" t="s">
        <v>121</v>
      </c>
      <c r="E19" s="153">
        <v>581</v>
      </c>
      <c r="F19" s="156"/>
      <c r="G19" s="157">
        <f>ROUND(E19*F19,2)</f>
        <v>0</v>
      </c>
      <c r="H19" s="157"/>
      <c r="I19" s="157">
        <f>ROUND(E19*H19,2)</f>
        <v>0</v>
      </c>
      <c r="J19" s="157"/>
      <c r="K19" s="157">
        <f>ROUND(E19*J19,2)</f>
        <v>0</v>
      </c>
      <c r="L19" s="157">
        <v>21</v>
      </c>
      <c r="M19" s="157">
        <f>G19*(1+L19/100)</f>
        <v>0</v>
      </c>
      <c r="N19" s="148">
        <v>0</v>
      </c>
      <c r="O19" s="148">
        <f>ROUND(E19*N19,5)</f>
        <v>0</v>
      </c>
      <c r="P19" s="148">
        <v>0</v>
      </c>
      <c r="Q19" s="148">
        <f>ROUND(E19*P19,5)</f>
        <v>0</v>
      </c>
      <c r="R19" s="148"/>
      <c r="S19" s="148"/>
      <c r="T19" s="149">
        <v>0</v>
      </c>
      <c r="U19" s="148">
        <f>ROUND(E19*T19,2)</f>
        <v>0</v>
      </c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117</v>
      </c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ht="22.5" outlineLevel="1" x14ac:dyDescent="0.2">
      <c r="A20" s="141"/>
      <c r="B20" s="141"/>
      <c r="C20" s="177" t="s">
        <v>129</v>
      </c>
      <c r="D20" s="150"/>
      <c r="E20" s="154">
        <v>581</v>
      </c>
      <c r="F20" s="157"/>
      <c r="G20" s="157"/>
      <c r="H20" s="157"/>
      <c r="I20" s="157"/>
      <c r="J20" s="157"/>
      <c r="K20" s="157"/>
      <c r="L20" s="157"/>
      <c r="M20" s="157"/>
      <c r="N20" s="148"/>
      <c r="O20" s="148"/>
      <c r="P20" s="148"/>
      <c r="Q20" s="148"/>
      <c r="R20" s="148"/>
      <c r="S20" s="148"/>
      <c r="T20" s="149"/>
      <c r="U20" s="148"/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113</v>
      </c>
      <c r="AF20" s="140">
        <v>0</v>
      </c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ht="22.5" outlineLevel="1" x14ac:dyDescent="0.2">
      <c r="A21" s="141">
        <v>6</v>
      </c>
      <c r="B21" s="141" t="s">
        <v>130</v>
      </c>
      <c r="C21" s="176" t="s">
        <v>131</v>
      </c>
      <c r="D21" s="148" t="s">
        <v>132</v>
      </c>
      <c r="E21" s="153">
        <v>72.625</v>
      </c>
      <c r="F21" s="156"/>
      <c r="G21" s="157">
        <f>ROUND(E21*F21,2)</f>
        <v>0</v>
      </c>
      <c r="H21" s="157"/>
      <c r="I21" s="157">
        <f>ROUND(E21*H21,2)</f>
        <v>0</v>
      </c>
      <c r="J21" s="157"/>
      <c r="K21" s="157">
        <f>ROUND(E21*J21,2)</f>
        <v>0</v>
      </c>
      <c r="L21" s="157">
        <v>21</v>
      </c>
      <c r="M21" s="157">
        <f>G21*(1+L21/100)</f>
        <v>0</v>
      </c>
      <c r="N21" s="148">
        <v>0</v>
      </c>
      <c r="O21" s="148">
        <f>ROUND(E21*N21,5)</f>
        <v>0</v>
      </c>
      <c r="P21" s="148">
        <v>0</v>
      </c>
      <c r="Q21" s="148">
        <f>ROUND(E21*P21,5)</f>
        <v>0</v>
      </c>
      <c r="R21" s="148"/>
      <c r="S21" s="148"/>
      <c r="T21" s="149">
        <v>0</v>
      </c>
      <c r="U21" s="148">
        <f>ROUND(E21*T21,2)</f>
        <v>0</v>
      </c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109</v>
      </c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outlineLevel="1" x14ac:dyDescent="0.2">
      <c r="A22" s="141"/>
      <c r="B22" s="141"/>
      <c r="C22" s="177" t="s">
        <v>133</v>
      </c>
      <c r="D22" s="150"/>
      <c r="E22" s="154">
        <v>72.625</v>
      </c>
      <c r="F22" s="157"/>
      <c r="G22" s="157"/>
      <c r="H22" s="157"/>
      <c r="I22" s="157"/>
      <c r="J22" s="157"/>
      <c r="K22" s="157"/>
      <c r="L22" s="157"/>
      <c r="M22" s="157"/>
      <c r="N22" s="148"/>
      <c r="O22" s="148"/>
      <c r="P22" s="148"/>
      <c r="Q22" s="148"/>
      <c r="R22" s="148"/>
      <c r="S22" s="148"/>
      <c r="T22" s="149"/>
      <c r="U22" s="148"/>
      <c r="V22" s="140"/>
      <c r="W22" s="140"/>
      <c r="X22" s="140"/>
      <c r="Y22" s="140"/>
      <c r="Z22" s="140"/>
      <c r="AA22" s="140"/>
      <c r="AB22" s="140"/>
      <c r="AC22" s="140"/>
      <c r="AD22" s="140"/>
      <c r="AE22" s="140" t="s">
        <v>113</v>
      </c>
      <c r="AF22" s="140">
        <v>0</v>
      </c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1" x14ac:dyDescent="0.2">
      <c r="A23" s="141">
        <v>7</v>
      </c>
      <c r="B23" s="141" t="s">
        <v>134</v>
      </c>
      <c r="C23" s="176" t="s">
        <v>135</v>
      </c>
      <c r="D23" s="148" t="s">
        <v>121</v>
      </c>
      <c r="E23" s="153">
        <v>338.76</v>
      </c>
      <c r="F23" s="156"/>
      <c r="G23" s="157">
        <f>ROUND(E23*F23,2)</f>
        <v>0</v>
      </c>
      <c r="H23" s="157"/>
      <c r="I23" s="157">
        <f>ROUND(E23*H23,2)</f>
        <v>0</v>
      </c>
      <c r="J23" s="157"/>
      <c r="K23" s="157">
        <f>ROUND(E23*J23,2)</f>
        <v>0</v>
      </c>
      <c r="L23" s="157">
        <v>21</v>
      </c>
      <c r="M23" s="157">
        <f>G23*(1+L23/100)</f>
        <v>0</v>
      </c>
      <c r="N23" s="148">
        <v>0</v>
      </c>
      <c r="O23" s="148">
        <f>ROUND(E23*N23,5)</f>
        <v>0</v>
      </c>
      <c r="P23" s="148">
        <v>0</v>
      </c>
      <c r="Q23" s="148">
        <f>ROUND(E23*P23,5)</f>
        <v>0</v>
      </c>
      <c r="R23" s="148"/>
      <c r="S23" s="148"/>
      <c r="T23" s="149">
        <v>0.187</v>
      </c>
      <c r="U23" s="148">
        <f>ROUND(E23*T23,2)</f>
        <v>63.35</v>
      </c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109</v>
      </c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ht="22.5" outlineLevel="1" x14ac:dyDescent="0.2">
      <c r="A24" s="141"/>
      <c r="B24" s="141"/>
      <c r="C24" s="239" t="s">
        <v>136</v>
      </c>
      <c r="D24" s="240"/>
      <c r="E24" s="241"/>
      <c r="F24" s="242"/>
      <c r="G24" s="243"/>
      <c r="H24" s="157"/>
      <c r="I24" s="157"/>
      <c r="J24" s="157"/>
      <c r="K24" s="157"/>
      <c r="L24" s="157"/>
      <c r="M24" s="157"/>
      <c r="N24" s="148"/>
      <c r="O24" s="148"/>
      <c r="P24" s="148"/>
      <c r="Q24" s="148"/>
      <c r="R24" s="148"/>
      <c r="S24" s="148"/>
      <c r="T24" s="149"/>
      <c r="U24" s="148"/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111</v>
      </c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3" t="str">
        <f>C24</f>
        <v>Odkopávky a prokopávky nezapažené s přehozením výkopku na vzdálenost do 3 m nebo s naložením na dopravní prostředek.</v>
      </c>
      <c r="BB24" s="140"/>
      <c r="BC24" s="140"/>
      <c r="BD24" s="140"/>
      <c r="BE24" s="140"/>
      <c r="BF24" s="140"/>
      <c r="BG24" s="140"/>
      <c r="BH24" s="140"/>
    </row>
    <row r="25" spans="1:60" ht="22.5" outlineLevel="1" x14ac:dyDescent="0.2">
      <c r="A25" s="141"/>
      <c r="B25" s="141"/>
      <c r="C25" s="177" t="s">
        <v>137</v>
      </c>
      <c r="D25" s="150"/>
      <c r="E25" s="154">
        <v>338.76</v>
      </c>
      <c r="F25" s="157"/>
      <c r="G25" s="157"/>
      <c r="H25" s="157"/>
      <c r="I25" s="157"/>
      <c r="J25" s="157"/>
      <c r="K25" s="157"/>
      <c r="L25" s="157"/>
      <c r="M25" s="157"/>
      <c r="N25" s="148"/>
      <c r="O25" s="148"/>
      <c r="P25" s="148"/>
      <c r="Q25" s="148"/>
      <c r="R25" s="148"/>
      <c r="S25" s="148"/>
      <c r="T25" s="149"/>
      <c r="U25" s="148"/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113</v>
      </c>
      <c r="AF25" s="140">
        <v>0</v>
      </c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1" x14ac:dyDescent="0.2">
      <c r="A26" s="141">
        <v>8</v>
      </c>
      <c r="B26" s="141" t="s">
        <v>124</v>
      </c>
      <c r="C26" s="176" t="s">
        <v>125</v>
      </c>
      <c r="D26" s="148" t="s">
        <v>121</v>
      </c>
      <c r="E26" s="153">
        <v>338.76</v>
      </c>
      <c r="F26" s="156"/>
      <c r="G26" s="157">
        <f>ROUND(E26*F26,2)</f>
        <v>0</v>
      </c>
      <c r="H26" s="157"/>
      <c r="I26" s="157">
        <f>ROUND(E26*H26,2)</f>
        <v>0</v>
      </c>
      <c r="J26" s="157"/>
      <c r="K26" s="157">
        <f>ROUND(E26*J26,2)</f>
        <v>0</v>
      </c>
      <c r="L26" s="157">
        <v>21</v>
      </c>
      <c r="M26" s="157">
        <f>G26*(1+L26/100)</f>
        <v>0</v>
      </c>
      <c r="N26" s="148">
        <v>0</v>
      </c>
      <c r="O26" s="148">
        <f>ROUND(E26*N26,5)</f>
        <v>0</v>
      </c>
      <c r="P26" s="148">
        <v>0</v>
      </c>
      <c r="Q26" s="148">
        <f>ROUND(E26*P26,5)</f>
        <v>0</v>
      </c>
      <c r="R26" s="148"/>
      <c r="S26" s="148"/>
      <c r="T26" s="149">
        <v>0</v>
      </c>
      <c r="U26" s="148">
        <f>ROUND(E26*T26,2)</f>
        <v>0</v>
      </c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117</v>
      </c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ht="22.5" outlineLevel="1" x14ac:dyDescent="0.2">
      <c r="A27" s="141"/>
      <c r="B27" s="141"/>
      <c r="C27" s="177" t="s">
        <v>138</v>
      </c>
      <c r="D27" s="150"/>
      <c r="E27" s="154">
        <v>338.76</v>
      </c>
      <c r="F27" s="157"/>
      <c r="G27" s="157"/>
      <c r="H27" s="157"/>
      <c r="I27" s="157"/>
      <c r="J27" s="157"/>
      <c r="K27" s="157"/>
      <c r="L27" s="157"/>
      <c r="M27" s="157"/>
      <c r="N27" s="148"/>
      <c r="O27" s="148"/>
      <c r="P27" s="148"/>
      <c r="Q27" s="148"/>
      <c r="R27" s="148"/>
      <c r="S27" s="148"/>
      <c r="T27" s="149"/>
      <c r="U27" s="148"/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113</v>
      </c>
      <c r="AF27" s="140">
        <v>0</v>
      </c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ht="22.5" outlineLevel="1" x14ac:dyDescent="0.2">
      <c r="A28" s="141">
        <v>9</v>
      </c>
      <c r="B28" s="141" t="s">
        <v>127</v>
      </c>
      <c r="C28" s="176" t="s">
        <v>128</v>
      </c>
      <c r="D28" s="148" t="s">
        <v>121</v>
      </c>
      <c r="E28" s="153">
        <v>4742.6400000000003</v>
      </c>
      <c r="F28" s="156"/>
      <c r="G28" s="157">
        <f>ROUND(E28*F28,2)</f>
        <v>0</v>
      </c>
      <c r="H28" s="157"/>
      <c r="I28" s="157">
        <f>ROUND(E28*H28,2)</f>
        <v>0</v>
      </c>
      <c r="J28" s="157"/>
      <c r="K28" s="157">
        <f>ROUND(E28*J28,2)</f>
        <v>0</v>
      </c>
      <c r="L28" s="157">
        <v>21</v>
      </c>
      <c r="M28" s="157">
        <f>G28*(1+L28/100)</f>
        <v>0</v>
      </c>
      <c r="N28" s="148">
        <v>0</v>
      </c>
      <c r="O28" s="148">
        <f>ROUND(E28*N28,5)</f>
        <v>0</v>
      </c>
      <c r="P28" s="148">
        <v>0</v>
      </c>
      <c r="Q28" s="148">
        <f>ROUND(E28*P28,5)</f>
        <v>0</v>
      </c>
      <c r="R28" s="148"/>
      <c r="S28" s="148"/>
      <c r="T28" s="149">
        <v>0</v>
      </c>
      <c r="U28" s="148">
        <f>ROUND(E28*T28,2)</f>
        <v>0</v>
      </c>
      <c r="V28" s="140"/>
      <c r="W28" s="140"/>
      <c r="X28" s="140"/>
      <c r="Y28" s="140"/>
      <c r="Z28" s="140"/>
      <c r="AA28" s="140"/>
      <c r="AB28" s="140"/>
      <c r="AC28" s="140"/>
      <c r="AD28" s="140"/>
      <c r="AE28" s="140" t="s">
        <v>117</v>
      </c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ht="22.5" outlineLevel="1" x14ac:dyDescent="0.2">
      <c r="A29" s="141"/>
      <c r="B29" s="141"/>
      <c r="C29" s="177" t="s">
        <v>139</v>
      </c>
      <c r="D29" s="150"/>
      <c r="E29" s="154">
        <v>4742.6400000000003</v>
      </c>
      <c r="F29" s="157"/>
      <c r="G29" s="157"/>
      <c r="H29" s="157"/>
      <c r="I29" s="157"/>
      <c r="J29" s="157"/>
      <c r="K29" s="157"/>
      <c r="L29" s="157"/>
      <c r="M29" s="157"/>
      <c r="N29" s="148"/>
      <c r="O29" s="148"/>
      <c r="P29" s="148"/>
      <c r="Q29" s="148"/>
      <c r="R29" s="148"/>
      <c r="S29" s="148"/>
      <c r="T29" s="149"/>
      <c r="U29" s="148"/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113</v>
      </c>
      <c r="AF29" s="140">
        <v>0</v>
      </c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ht="22.5" outlineLevel="1" x14ac:dyDescent="0.2">
      <c r="A30" s="141">
        <v>10</v>
      </c>
      <c r="B30" s="141" t="s">
        <v>130</v>
      </c>
      <c r="C30" s="176" t="s">
        <v>131</v>
      </c>
      <c r="D30" s="148" t="s">
        <v>132</v>
      </c>
      <c r="E30" s="153">
        <v>592.83000000000004</v>
      </c>
      <c r="F30" s="156"/>
      <c r="G30" s="157">
        <f>ROUND(E30*F30,2)</f>
        <v>0</v>
      </c>
      <c r="H30" s="157"/>
      <c r="I30" s="157">
        <f>ROUND(E30*H30,2)</f>
        <v>0</v>
      </c>
      <c r="J30" s="157"/>
      <c r="K30" s="157">
        <f>ROUND(E30*J30,2)</f>
        <v>0</v>
      </c>
      <c r="L30" s="157">
        <v>21</v>
      </c>
      <c r="M30" s="157">
        <f>G30*(1+L30/100)</f>
        <v>0</v>
      </c>
      <c r="N30" s="148">
        <v>0</v>
      </c>
      <c r="O30" s="148">
        <f>ROUND(E30*N30,5)</f>
        <v>0</v>
      </c>
      <c r="P30" s="148">
        <v>0</v>
      </c>
      <c r="Q30" s="148">
        <f>ROUND(E30*P30,5)</f>
        <v>0</v>
      </c>
      <c r="R30" s="148"/>
      <c r="S30" s="148"/>
      <c r="T30" s="149">
        <v>0</v>
      </c>
      <c r="U30" s="148">
        <f>ROUND(E30*T30,2)</f>
        <v>0</v>
      </c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109</v>
      </c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ht="22.5" outlineLevel="1" x14ac:dyDescent="0.2">
      <c r="A31" s="141"/>
      <c r="B31" s="141"/>
      <c r="C31" s="177" t="s">
        <v>140</v>
      </c>
      <c r="D31" s="150"/>
      <c r="E31" s="154">
        <v>592.83000000000004</v>
      </c>
      <c r="F31" s="157"/>
      <c r="G31" s="157"/>
      <c r="H31" s="157"/>
      <c r="I31" s="157"/>
      <c r="J31" s="157"/>
      <c r="K31" s="157"/>
      <c r="L31" s="157"/>
      <c r="M31" s="157"/>
      <c r="N31" s="148"/>
      <c r="O31" s="148"/>
      <c r="P31" s="148"/>
      <c r="Q31" s="148"/>
      <c r="R31" s="148"/>
      <c r="S31" s="148"/>
      <c r="T31" s="149"/>
      <c r="U31" s="148"/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113</v>
      </c>
      <c r="AF31" s="140">
        <v>0</v>
      </c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1" x14ac:dyDescent="0.2">
      <c r="A32" s="141">
        <v>11</v>
      </c>
      <c r="B32" s="141" t="s">
        <v>141</v>
      </c>
      <c r="C32" s="176" t="s">
        <v>142</v>
      </c>
      <c r="D32" s="148" t="s">
        <v>116</v>
      </c>
      <c r="E32" s="153">
        <v>1129.2</v>
      </c>
      <c r="F32" s="156"/>
      <c r="G32" s="157">
        <f>ROUND(E32*F32,2)</f>
        <v>0</v>
      </c>
      <c r="H32" s="157"/>
      <c r="I32" s="157">
        <f>ROUND(E32*H32,2)</f>
        <v>0</v>
      </c>
      <c r="J32" s="157"/>
      <c r="K32" s="157">
        <f>ROUND(E32*J32,2)</f>
        <v>0</v>
      </c>
      <c r="L32" s="157">
        <v>21</v>
      </c>
      <c r="M32" s="157">
        <f>G32*(1+L32/100)</f>
        <v>0</v>
      </c>
      <c r="N32" s="148">
        <v>0</v>
      </c>
      <c r="O32" s="148">
        <f>ROUND(E32*N32,5)</f>
        <v>0</v>
      </c>
      <c r="P32" s="148">
        <v>0</v>
      </c>
      <c r="Q32" s="148">
        <f>ROUND(E32*P32,5)</f>
        <v>0</v>
      </c>
      <c r="R32" s="148"/>
      <c r="S32" s="148"/>
      <c r="T32" s="149">
        <v>1.7999999999999999E-2</v>
      </c>
      <c r="U32" s="148">
        <f>ROUND(E32*T32,2)</f>
        <v>20.329999999999998</v>
      </c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109</v>
      </c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outlineLevel="1" x14ac:dyDescent="0.2">
      <c r="A33" s="141"/>
      <c r="B33" s="141"/>
      <c r="C33" s="239" t="s">
        <v>143</v>
      </c>
      <c r="D33" s="240"/>
      <c r="E33" s="241"/>
      <c r="F33" s="242"/>
      <c r="G33" s="243"/>
      <c r="H33" s="157"/>
      <c r="I33" s="157"/>
      <c r="J33" s="157"/>
      <c r="K33" s="157"/>
      <c r="L33" s="157"/>
      <c r="M33" s="157"/>
      <c r="N33" s="148"/>
      <c r="O33" s="148"/>
      <c r="P33" s="148"/>
      <c r="Q33" s="148"/>
      <c r="R33" s="148"/>
      <c r="S33" s="148"/>
      <c r="T33" s="149"/>
      <c r="U33" s="148"/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111</v>
      </c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3" t="str">
        <f>C33</f>
        <v>vyrovnáním výškových rozdílů</v>
      </c>
      <c r="BB33" s="140"/>
      <c r="BC33" s="140"/>
      <c r="BD33" s="140"/>
      <c r="BE33" s="140"/>
      <c r="BF33" s="140"/>
      <c r="BG33" s="140"/>
      <c r="BH33" s="140"/>
    </row>
    <row r="34" spans="1:60" outlineLevel="1" x14ac:dyDescent="0.2">
      <c r="A34" s="141"/>
      <c r="B34" s="141"/>
      <c r="C34" s="177" t="s">
        <v>144</v>
      </c>
      <c r="D34" s="150"/>
      <c r="E34" s="154">
        <v>1129.2</v>
      </c>
      <c r="F34" s="157"/>
      <c r="G34" s="157"/>
      <c r="H34" s="157"/>
      <c r="I34" s="157"/>
      <c r="J34" s="157"/>
      <c r="K34" s="157"/>
      <c r="L34" s="157"/>
      <c r="M34" s="157"/>
      <c r="N34" s="148"/>
      <c r="O34" s="148"/>
      <c r="P34" s="148"/>
      <c r="Q34" s="148"/>
      <c r="R34" s="148"/>
      <c r="S34" s="148"/>
      <c r="T34" s="149"/>
      <c r="U34" s="148"/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113</v>
      </c>
      <c r="AF34" s="140">
        <v>0</v>
      </c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1" x14ac:dyDescent="0.2">
      <c r="A35" s="141">
        <v>12</v>
      </c>
      <c r="B35" s="141" t="s">
        <v>145</v>
      </c>
      <c r="C35" s="176" t="s">
        <v>146</v>
      </c>
      <c r="D35" s="148" t="s">
        <v>116</v>
      </c>
      <c r="E35" s="153">
        <v>103</v>
      </c>
      <c r="F35" s="156"/>
      <c r="G35" s="157">
        <f>ROUND(E35*F35,2)</f>
        <v>0</v>
      </c>
      <c r="H35" s="157"/>
      <c r="I35" s="157">
        <f>ROUND(E35*H35,2)</f>
        <v>0</v>
      </c>
      <c r="J35" s="157"/>
      <c r="K35" s="157">
        <f>ROUND(E35*J35,2)</f>
        <v>0</v>
      </c>
      <c r="L35" s="157">
        <v>21</v>
      </c>
      <c r="M35" s="157">
        <f>G35*(1+L35/100)</f>
        <v>0</v>
      </c>
      <c r="N35" s="148">
        <v>0</v>
      </c>
      <c r="O35" s="148">
        <f>ROUND(E35*N35,5)</f>
        <v>0</v>
      </c>
      <c r="P35" s="148">
        <v>0</v>
      </c>
      <c r="Q35" s="148">
        <f>ROUND(E35*P35,5)</f>
        <v>0</v>
      </c>
      <c r="R35" s="148"/>
      <c r="S35" s="148"/>
      <c r="T35" s="149">
        <v>0.153</v>
      </c>
      <c r="U35" s="148">
        <f>ROUND(E35*T35,2)</f>
        <v>15.76</v>
      </c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109</v>
      </c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">
      <c r="A36" s="141"/>
      <c r="B36" s="141"/>
      <c r="C36" s="177" t="s">
        <v>147</v>
      </c>
      <c r="D36" s="150"/>
      <c r="E36" s="154">
        <v>103</v>
      </c>
      <c r="F36" s="157"/>
      <c r="G36" s="157"/>
      <c r="H36" s="157"/>
      <c r="I36" s="157"/>
      <c r="J36" s="157"/>
      <c r="K36" s="157"/>
      <c r="L36" s="157"/>
      <c r="M36" s="157"/>
      <c r="N36" s="148"/>
      <c r="O36" s="148"/>
      <c r="P36" s="148"/>
      <c r="Q36" s="148"/>
      <c r="R36" s="148"/>
      <c r="S36" s="148"/>
      <c r="T36" s="149"/>
      <c r="U36" s="148"/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113</v>
      </c>
      <c r="AF36" s="140">
        <v>0</v>
      </c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1" x14ac:dyDescent="0.2">
      <c r="A37" s="141">
        <v>13</v>
      </c>
      <c r="B37" s="141" t="s">
        <v>148</v>
      </c>
      <c r="C37" s="176" t="s">
        <v>149</v>
      </c>
      <c r="D37" s="148" t="s">
        <v>121</v>
      </c>
      <c r="E37" s="153">
        <v>10.3</v>
      </c>
      <c r="F37" s="156"/>
      <c r="G37" s="157">
        <f>ROUND(E37*F37,2)</f>
        <v>0</v>
      </c>
      <c r="H37" s="157"/>
      <c r="I37" s="157">
        <f>ROUND(E37*H37,2)</f>
        <v>0</v>
      </c>
      <c r="J37" s="157"/>
      <c r="K37" s="157">
        <f>ROUND(E37*J37,2)</f>
        <v>0</v>
      </c>
      <c r="L37" s="157">
        <v>21</v>
      </c>
      <c r="M37" s="157">
        <f>G37*(1+L37/100)</f>
        <v>0</v>
      </c>
      <c r="N37" s="148">
        <v>0</v>
      </c>
      <c r="O37" s="148">
        <f>ROUND(E37*N37,5)</f>
        <v>0</v>
      </c>
      <c r="P37" s="148">
        <v>0</v>
      </c>
      <c r="Q37" s="148">
        <f>ROUND(E37*P37,5)</f>
        <v>0</v>
      </c>
      <c r="R37" s="148"/>
      <c r="S37" s="148"/>
      <c r="T37" s="149">
        <v>6.7000000000000004E-2</v>
      </c>
      <c r="U37" s="148">
        <f>ROUND(E37*T37,2)</f>
        <v>0.69</v>
      </c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109</v>
      </c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outlineLevel="1" x14ac:dyDescent="0.2">
      <c r="A38" s="141"/>
      <c r="B38" s="141"/>
      <c r="C38" s="239" t="s">
        <v>150</v>
      </c>
      <c r="D38" s="240"/>
      <c r="E38" s="241"/>
      <c r="F38" s="242"/>
      <c r="G38" s="243"/>
      <c r="H38" s="157"/>
      <c r="I38" s="157"/>
      <c r="J38" s="157"/>
      <c r="K38" s="157"/>
      <c r="L38" s="157"/>
      <c r="M38" s="157"/>
      <c r="N38" s="148"/>
      <c r="O38" s="148"/>
      <c r="P38" s="148"/>
      <c r="Q38" s="148"/>
      <c r="R38" s="148"/>
      <c r="S38" s="148"/>
      <c r="T38" s="149"/>
      <c r="U38" s="148"/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111</v>
      </c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3" t="str">
        <f>C38</f>
        <v>Nakládání neulehlého výkopku z hromad</v>
      </c>
      <c r="BB38" s="140"/>
      <c r="BC38" s="140"/>
      <c r="BD38" s="140"/>
      <c r="BE38" s="140"/>
      <c r="BF38" s="140"/>
      <c r="BG38" s="140"/>
      <c r="BH38" s="140"/>
    </row>
    <row r="39" spans="1:60" outlineLevel="1" x14ac:dyDescent="0.2">
      <c r="A39" s="141"/>
      <c r="B39" s="141"/>
      <c r="C39" s="177" t="s">
        <v>151</v>
      </c>
      <c r="D39" s="150"/>
      <c r="E39" s="154">
        <v>10.3</v>
      </c>
      <c r="F39" s="157"/>
      <c r="G39" s="157"/>
      <c r="H39" s="157"/>
      <c r="I39" s="157"/>
      <c r="J39" s="157"/>
      <c r="K39" s="157"/>
      <c r="L39" s="157"/>
      <c r="M39" s="157"/>
      <c r="N39" s="148"/>
      <c r="O39" s="148"/>
      <c r="P39" s="148"/>
      <c r="Q39" s="148"/>
      <c r="R39" s="148"/>
      <c r="S39" s="148"/>
      <c r="T39" s="149"/>
      <c r="U39" s="148"/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113</v>
      </c>
      <c r="AF39" s="140">
        <v>0</v>
      </c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141">
        <v>14</v>
      </c>
      <c r="B40" s="141" t="s">
        <v>152</v>
      </c>
      <c r="C40" s="176" t="s">
        <v>153</v>
      </c>
      <c r="D40" s="148" t="s">
        <v>121</v>
      </c>
      <c r="E40" s="153">
        <v>10.3</v>
      </c>
      <c r="F40" s="156"/>
      <c r="G40" s="157">
        <f>ROUND(E40*F40,2)</f>
        <v>0</v>
      </c>
      <c r="H40" s="157"/>
      <c r="I40" s="157">
        <f>ROUND(E40*H40,2)</f>
        <v>0</v>
      </c>
      <c r="J40" s="157"/>
      <c r="K40" s="157">
        <f>ROUND(E40*J40,2)</f>
        <v>0</v>
      </c>
      <c r="L40" s="157">
        <v>21</v>
      </c>
      <c r="M40" s="157">
        <f>G40*(1+L40/100)</f>
        <v>0</v>
      </c>
      <c r="N40" s="148">
        <v>0</v>
      </c>
      <c r="O40" s="148">
        <f>ROUND(E40*N40,5)</f>
        <v>0</v>
      </c>
      <c r="P40" s="148">
        <v>0</v>
      </c>
      <c r="Q40" s="148">
        <f>ROUND(E40*P40,5)</f>
        <v>0</v>
      </c>
      <c r="R40" s="148"/>
      <c r="S40" s="148"/>
      <c r="T40" s="149">
        <v>0.11</v>
      </c>
      <c r="U40" s="148">
        <f>ROUND(E40*T40,2)</f>
        <v>1.1299999999999999</v>
      </c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109</v>
      </c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141"/>
      <c r="B41" s="141"/>
      <c r="C41" s="239" t="s">
        <v>154</v>
      </c>
      <c r="D41" s="240"/>
      <c r="E41" s="241"/>
      <c r="F41" s="242"/>
      <c r="G41" s="243"/>
      <c r="H41" s="157"/>
      <c r="I41" s="157"/>
      <c r="J41" s="157"/>
      <c r="K41" s="157"/>
      <c r="L41" s="157"/>
      <c r="M41" s="157"/>
      <c r="N41" s="148"/>
      <c r="O41" s="148"/>
      <c r="P41" s="148"/>
      <c r="Q41" s="148"/>
      <c r="R41" s="148"/>
      <c r="S41" s="148"/>
      <c r="T41" s="149"/>
      <c r="U41" s="148"/>
      <c r="V41" s="140"/>
      <c r="W41" s="140"/>
      <c r="X41" s="140"/>
      <c r="Y41" s="140"/>
      <c r="Z41" s="140"/>
      <c r="AA41" s="140"/>
      <c r="AB41" s="140"/>
      <c r="AC41" s="140"/>
      <c r="AD41" s="140"/>
      <c r="AE41" s="140" t="s">
        <v>111</v>
      </c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3" t="str">
        <f>C41</f>
        <v>bez naložení, avšak se složením</v>
      </c>
      <c r="BB41" s="140"/>
      <c r="BC41" s="140"/>
      <c r="BD41" s="140"/>
      <c r="BE41" s="140"/>
      <c r="BF41" s="140"/>
      <c r="BG41" s="140"/>
      <c r="BH41" s="140"/>
    </row>
    <row r="42" spans="1:60" outlineLevel="1" x14ac:dyDescent="0.2">
      <c r="A42" s="141"/>
      <c r="B42" s="141"/>
      <c r="C42" s="177" t="s">
        <v>151</v>
      </c>
      <c r="D42" s="150"/>
      <c r="E42" s="154">
        <v>10.3</v>
      </c>
      <c r="F42" s="157"/>
      <c r="G42" s="157"/>
      <c r="H42" s="157"/>
      <c r="I42" s="157"/>
      <c r="J42" s="157"/>
      <c r="K42" s="157"/>
      <c r="L42" s="157"/>
      <c r="M42" s="157"/>
      <c r="N42" s="148"/>
      <c r="O42" s="148"/>
      <c r="P42" s="148"/>
      <c r="Q42" s="148"/>
      <c r="R42" s="148"/>
      <c r="S42" s="148"/>
      <c r="T42" s="149"/>
      <c r="U42" s="148"/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113</v>
      </c>
      <c r="AF42" s="140">
        <v>0</v>
      </c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141">
        <v>15</v>
      </c>
      <c r="B43" s="141" t="s">
        <v>155</v>
      </c>
      <c r="C43" s="176" t="s">
        <v>156</v>
      </c>
      <c r="D43" s="148" t="s">
        <v>116</v>
      </c>
      <c r="E43" s="153">
        <v>103</v>
      </c>
      <c r="F43" s="156"/>
      <c r="G43" s="157">
        <f>ROUND(E43*F43,2)</f>
        <v>0</v>
      </c>
      <c r="H43" s="157"/>
      <c r="I43" s="157">
        <f>ROUND(E43*H43,2)</f>
        <v>0</v>
      </c>
      <c r="J43" s="157"/>
      <c r="K43" s="157">
        <f>ROUND(E43*J43,2)</f>
        <v>0</v>
      </c>
      <c r="L43" s="157">
        <v>21</v>
      </c>
      <c r="M43" s="157">
        <f>G43*(1+L43/100)</f>
        <v>0</v>
      </c>
      <c r="N43" s="148">
        <v>0</v>
      </c>
      <c r="O43" s="148">
        <f>ROUND(E43*N43,5)</f>
        <v>0</v>
      </c>
      <c r="P43" s="148">
        <v>0</v>
      </c>
      <c r="Q43" s="148">
        <f>ROUND(E43*P43,5)</f>
        <v>0</v>
      </c>
      <c r="R43" s="148"/>
      <c r="S43" s="148"/>
      <c r="T43" s="149">
        <v>7.0000000000000001E-3</v>
      </c>
      <c r="U43" s="148">
        <f>ROUND(E43*T43,2)</f>
        <v>0.72</v>
      </c>
      <c r="V43" s="140"/>
      <c r="W43" s="140"/>
      <c r="X43" s="140"/>
      <c r="Y43" s="140"/>
      <c r="Z43" s="140"/>
      <c r="AA43" s="140"/>
      <c r="AB43" s="140"/>
      <c r="AC43" s="140"/>
      <c r="AD43" s="140"/>
      <c r="AE43" s="140" t="s">
        <v>109</v>
      </c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">
      <c r="A44" s="141"/>
      <c r="B44" s="141"/>
      <c r="C44" s="177" t="s">
        <v>157</v>
      </c>
      <c r="D44" s="150"/>
      <c r="E44" s="154">
        <v>103</v>
      </c>
      <c r="F44" s="157"/>
      <c r="G44" s="157"/>
      <c r="H44" s="157"/>
      <c r="I44" s="157"/>
      <c r="J44" s="157"/>
      <c r="K44" s="157"/>
      <c r="L44" s="157"/>
      <c r="M44" s="157"/>
      <c r="N44" s="148"/>
      <c r="O44" s="148"/>
      <c r="P44" s="148"/>
      <c r="Q44" s="148"/>
      <c r="R44" s="148"/>
      <c r="S44" s="148"/>
      <c r="T44" s="149"/>
      <c r="U44" s="148"/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113</v>
      </c>
      <c r="AF44" s="140">
        <v>0</v>
      </c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41">
        <v>16</v>
      </c>
      <c r="B45" s="141" t="s">
        <v>158</v>
      </c>
      <c r="C45" s="176" t="s">
        <v>159</v>
      </c>
      <c r="D45" s="148" t="s">
        <v>116</v>
      </c>
      <c r="E45" s="153">
        <v>103</v>
      </c>
      <c r="F45" s="156"/>
      <c r="G45" s="157">
        <f>ROUND(E45*F45,2)</f>
        <v>0</v>
      </c>
      <c r="H45" s="157"/>
      <c r="I45" s="157">
        <f>ROUND(E45*H45,2)</f>
        <v>0</v>
      </c>
      <c r="J45" s="157"/>
      <c r="K45" s="157">
        <f>ROUND(E45*J45,2)</f>
        <v>0</v>
      </c>
      <c r="L45" s="157">
        <v>21</v>
      </c>
      <c r="M45" s="157">
        <f>G45*(1+L45/100)</f>
        <v>0</v>
      </c>
      <c r="N45" s="148">
        <v>3.0000000000000001E-5</v>
      </c>
      <c r="O45" s="148">
        <f>ROUND(E45*N45,5)</f>
        <v>3.0899999999999999E-3</v>
      </c>
      <c r="P45" s="148">
        <v>0</v>
      </c>
      <c r="Q45" s="148">
        <f>ROUND(E45*P45,5)</f>
        <v>0</v>
      </c>
      <c r="R45" s="148"/>
      <c r="S45" s="148"/>
      <c r="T45" s="149">
        <v>0.06</v>
      </c>
      <c r="U45" s="148">
        <f>ROUND(E45*T45,2)</f>
        <v>6.18</v>
      </c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117</v>
      </c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141"/>
      <c r="B46" s="141"/>
      <c r="C46" s="177" t="s">
        <v>157</v>
      </c>
      <c r="D46" s="150"/>
      <c r="E46" s="154">
        <v>103</v>
      </c>
      <c r="F46" s="157"/>
      <c r="G46" s="157"/>
      <c r="H46" s="157"/>
      <c r="I46" s="157"/>
      <c r="J46" s="157"/>
      <c r="K46" s="157"/>
      <c r="L46" s="157"/>
      <c r="M46" s="157"/>
      <c r="N46" s="148"/>
      <c r="O46" s="148"/>
      <c r="P46" s="148"/>
      <c r="Q46" s="148"/>
      <c r="R46" s="148"/>
      <c r="S46" s="148"/>
      <c r="T46" s="149"/>
      <c r="U46" s="148"/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113</v>
      </c>
      <c r="AF46" s="140">
        <v>0</v>
      </c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x14ac:dyDescent="0.2">
      <c r="A47" s="142" t="s">
        <v>104</v>
      </c>
      <c r="B47" s="142" t="s">
        <v>65</v>
      </c>
      <c r="C47" s="178" t="s">
        <v>66</v>
      </c>
      <c r="D47" s="151"/>
      <c r="E47" s="155"/>
      <c r="F47" s="158"/>
      <c r="G47" s="158">
        <f>SUMIF(AE48:AE50,"&lt;&gt;NOR",G48:G50)</f>
        <v>0</v>
      </c>
      <c r="H47" s="158"/>
      <c r="I47" s="158">
        <f>SUM(I48:I50)</f>
        <v>0</v>
      </c>
      <c r="J47" s="158"/>
      <c r="K47" s="158">
        <f>SUM(K48:K50)</f>
        <v>0</v>
      </c>
      <c r="L47" s="158"/>
      <c r="M47" s="158">
        <f>SUM(M48:M50)</f>
        <v>0</v>
      </c>
      <c r="N47" s="151"/>
      <c r="O47" s="151">
        <f>SUM(O48:O50)</f>
        <v>72.463980000000006</v>
      </c>
      <c r="P47" s="151"/>
      <c r="Q47" s="151">
        <f>SUM(Q48:Q50)</f>
        <v>0</v>
      </c>
      <c r="R47" s="151"/>
      <c r="S47" s="151"/>
      <c r="T47" s="152"/>
      <c r="U47" s="151">
        <f>SUM(U48:U50)</f>
        <v>133.78</v>
      </c>
      <c r="AE47" t="s">
        <v>105</v>
      </c>
    </row>
    <row r="48" spans="1:60" ht="22.5" outlineLevel="1" x14ac:dyDescent="0.2">
      <c r="A48" s="141">
        <v>17</v>
      </c>
      <c r="B48" s="141" t="s">
        <v>160</v>
      </c>
      <c r="C48" s="176" t="s">
        <v>161</v>
      </c>
      <c r="D48" s="148" t="s">
        <v>108</v>
      </c>
      <c r="E48" s="153">
        <v>166</v>
      </c>
      <c r="F48" s="156"/>
      <c r="G48" s="157">
        <f>ROUND(E48*F48,2)</f>
        <v>0</v>
      </c>
      <c r="H48" s="157"/>
      <c r="I48" s="157">
        <f>ROUND(E48*H48,2)</f>
        <v>0</v>
      </c>
      <c r="J48" s="157"/>
      <c r="K48" s="157">
        <f>ROUND(E48*J48,2)</f>
        <v>0</v>
      </c>
      <c r="L48" s="157">
        <v>21</v>
      </c>
      <c r="M48" s="157">
        <f>G48*(1+L48/100)</f>
        <v>0</v>
      </c>
      <c r="N48" s="148">
        <v>0.43652999999999997</v>
      </c>
      <c r="O48" s="148">
        <f>ROUND(E48*N48,5)</f>
        <v>72.463980000000006</v>
      </c>
      <c r="P48" s="148">
        <v>0</v>
      </c>
      <c r="Q48" s="148">
        <f>ROUND(E48*P48,5)</f>
        <v>0</v>
      </c>
      <c r="R48" s="148"/>
      <c r="S48" s="148"/>
      <c r="T48" s="149">
        <v>0.80588000000000004</v>
      </c>
      <c r="U48" s="148">
        <f>ROUND(E48*T48,2)</f>
        <v>133.78</v>
      </c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117</v>
      </c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outlineLevel="1" x14ac:dyDescent="0.2">
      <c r="A49" s="141"/>
      <c r="B49" s="141"/>
      <c r="C49" s="239" t="s">
        <v>162</v>
      </c>
      <c r="D49" s="240"/>
      <c r="E49" s="241"/>
      <c r="F49" s="242"/>
      <c r="G49" s="243"/>
      <c r="H49" s="157"/>
      <c r="I49" s="157"/>
      <c r="J49" s="157"/>
      <c r="K49" s="157"/>
      <c r="L49" s="157"/>
      <c r="M49" s="157"/>
      <c r="N49" s="148"/>
      <c r="O49" s="148"/>
      <c r="P49" s="148"/>
      <c r="Q49" s="148"/>
      <c r="R49" s="148"/>
      <c r="S49" s="148"/>
      <c r="T49" s="149"/>
      <c r="U49" s="148"/>
      <c r="V49" s="140"/>
      <c r="W49" s="140"/>
      <c r="X49" s="140"/>
      <c r="Y49" s="140"/>
      <c r="Z49" s="140"/>
      <c r="AA49" s="140"/>
      <c r="AB49" s="140"/>
      <c r="AC49" s="140"/>
      <c r="AD49" s="140"/>
      <c r="AE49" s="140" t="s">
        <v>111</v>
      </c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3" t="str">
        <f>C49</f>
        <v>Trativody z drenážních trubek, včetně lože ze štěrkopísku a obsypu z z kameniva, bez výkopu rýhy.</v>
      </c>
      <c r="BB49" s="140"/>
      <c r="BC49" s="140"/>
      <c r="BD49" s="140"/>
      <c r="BE49" s="140"/>
      <c r="BF49" s="140"/>
      <c r="BG49" s="140"/>
      <c r="BH49" s="140"/>
    </row>
    <row r="50" spans="1:60" outlineLevel="1" x14ac:dyDescent="0.2">
      <c r="A50" s="141"/>
      <c r="B50" s="141"/>
      <c r="C50" s="177" t="s">
        <v>163</v>
      </c>
      <c r="D50" s="150"/>
      <c r="E50" s="154">
        <v>166</v>
      </c>
      <c r="F50" s="157"/>
      <c r="G50" s="157"/>
      <c r="H50" s="157"/>
      <c r="I50" s="157"/>
      <c r="J50" s="157"/>
      <c r="K50" s="157"/>
      <c r="L50" s="157"/>
      <c r="M50" s="157"/>
      <c r="N50" s="148"/>
      <c r="O50" s="148"/>
      <c r="P50" s="148"/>
      <c r="Q50" s="148"/>
      <c r="R50" s="148"/>
      <c r="S50" s="148"/>
      <c r="T50" s="149"/>
      <c r="U50" s="148"/>
      <c r="V50" s="140"/>
      <c r="W50" s="140"/>
      <c r="X50" s="140"/>
      <c r="Y50" s="140"/>
      <c r="Z50" s="140"/>
      <c r="AA50" s="140"/>
      <c r="AB50" s="140"/>
      <c r="AC50" s="140"/>
      <c r="AD50" s="140"/>
      <c r="AE50" s="140" t="s">
        <v>113</v>
      </c>
      <c r="AF50" s="140">
        <v>0</v>
      </c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x14ac:dyDescent="0.2">
      <c r="A51" s="142" t="s">
        <v>104</v>
      </c>
      <c r="B51" s="142" t="s">
        <v>67</v>
      </c>
      <c r="C51" s="178" t="s">
        <v>68</v>
      </c>
      <c r="D51" s="151"/>
      <c r="E51" s="155"/>
      <c r="F51" s="158"/>
      <c r="G51" s="158">
        <f>SUMIF(AE52:AE73,"&lt;&gt;NOR",G52:G73)</f>
        <v>0</v>
      </c>
      <c r="H51" s="158"/>
      <c r="I51" s="158">
        <f>SUM(I52:I73)</f>
        <v>0</v>
      </c>
      <c r="J51" s="158"/>
      <c r="K51" s="158">
        <f>SUM(K52:K73)</f>
        <v>0</v>
      </c>
      <c r="L51" s="158"/>
      <c r="M51" s="158">
        <f>SUM(M52:M73)</f>
        <v>0</v>
      </c>
      <c r="N51" s="151"/>
      <c r="O51" s="151">
        <f>SUM(O52:O73)</f>
        <v>1809.6640099999997</v>
      </c>
      <c r="P51" s="151"/>
      <c r="Q51" s="151">
        <f>SUM(Q52:Q73)</f>
        <v>0</v>
      </c>
      <c r="R51" s="151"/>
      <c r="S51" s="151"/>
      <c r="T51" s="152"/>
      <c r="U51" s="151">
        <f>SUM(U52:U73)</f>
        <v>164.61</v>
      </c>
      <c r="AE51" t="s">
        <v>105</v>
      </c>
    </row>
    <row r="52" spans="1:60" outlineLevel="1" x14ac:dyDescent="0.2">
      <c r="A52" s="141">
        <v>18</v>
      </c>
      <c r="B52" s="141" t="s">
        <v>164</v>
      </c>
      <c r="C52" s="176" t="s">
        <v>165</v>
      </c>
      <c r="D52" s="148" t="s">
        <v>116</v>
      </c>
      <c r="E52" s="153">
        <v>1129.2</v>
      </c>
      <c r="F52" s="156"/>
      <c r="G52" s="157">
        <f>ROUND(E52*F52,2)</f>
        <v>0</v>
      </c>
      <c r="H52" s="157"/>
      <c r="I52" s="157">
        <f>ROUND(E52*H52,2)</f>
        <v>0</v>
      </c>
      <c r="J52" s="157"/>
      <c r="K52" s="157">
        <f>ROUND(E52*J52,2)</f>
        <v>0</v>
      </c>
      <c r="L52" s="157">
        <v>21</v>
      </c>
      <c r="M52" s="157">
        <f>G52*(1+L52/100)</f>
        <v>0</v>
      </c>
      <c r="N52" s="148">
        <v>0.43</v>
      </c>
      <c r="O52" s="148">
        <f>ROUND(E52*N52,5)</f>
        <v>485.55599999999998</v>
      </c>
      <c r="P52" s="148">
        <v>0</v>
      </c>
      <c r="Q52" s="148">
        <f>ROUND(E52*P52,5)</f>
        <v>0</v>
      </c>
      <c r="R52" s="148"/>
      <c r="S52" s="148"/>
      <c r="T52" s="149">
        <v>2.8000000000000001E-2</v>
      </c>
      <c r="U52" s="148">
        <f>ROUND(E52*T52,2)</f>
        <v>31.62</v>
      </c>
      <c r="V52" s="140"/>
      <c r="W52" s="140"/>
      <c r="X52" s="140"/>
      <c r="Y52" s="140"/>
      <c r="Z52" s="140"/>
      <c r="AA52" s="140"/>
      <c r="AB52" s="140"/>
      <c r="AC52" s="140"/>
      <c r="AD52" s="140"/>
      <c r="AE52" s="140" t="s">
        <v>109</v>
      </c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ht="22.5" outlineLevel="1" x14ac:dyDescent="0.2">
      <c r="A53" s="141"/>
      <c r="B53" s="141"/>
      <c r="C53" s="177" t="s">
        <v>166</v>
      </c>
      <c r="D53" s="150"/>
      <c r="E53" s="154">
        <v>1129.2</v>
      </c>
      <c r="F53" s="157"/>
      <c r="G53" s="157"/>
      <c r="H53" s="157"/>
      <c r="I53" s="157"/>
      <c r="J53" s="157"/>
      <c r="K53" s="157"/>
      <c r="L53" s="157"/>
      <c r="M53" s="157"/>
      <c r="N53" s="148"/>
      <c r="O53" s="148"/>
      <c r="P53" s="148"/>
      <c r="Q53" s="148"/>
      <c r="R53" s="148"/>
      <c r="S53" s="148"/>
      <c r="T53" s="149"/>
      <c r="U53" s="148"/>
      <c r="V53" s="140"/>
      <c r="W53" s="140"/>
      <c r="X53" s="140"/>
      <c r="Y53" s="140"/>
      <c r="Z53" s="140"/>
      <c r="AA53" s="140"/>
      <c r="AB53" s="140"/>
      <c r="AC53" s="140"/>
      <c r="AD53" s="140"/>
      <c r="AE53" s="140" t="s">
        <v>113</v>
      </c>
      <c r="AF53" s="140">
        <v>0</v>
      </c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141">
        <v>19</v>
      </c>
      <c r="B54" s="141" t="s">
        <v>167</v>
      </c>
      <c r="C54" s="176" t="s">
        <v>168</v>
      </c>
      <c r="D54" s="148" t="s">
        <v>116</v>
      </c>
      <c r="E54" s="153">
        <v>1129.2</v>
      </c>
      <c r="F54" s="156"/>
      <c r="G54" s="157">
        <f>ROUND(E54*F54,2)</f>
        <v>0</v>
      </c>
      <c r="H54" s="157"/>
      <c r="I54" s="157">
        <f>ROUND(E54*H54,2)</f>
        <v>0</v>
      </c>
      <c r="J54" s="157"/>
      <c r="K54" s="157">
        <f>ROUND(E54*J54,2)</f>
        <v>0</v>
      </c>
      <c r="L54" s="157">
        <v>21</v>
      </c>
      <c r="M54" s="157">
        <f>G54*(1+L54/100)</f>
        <v>0</v>
      </c>
      <c r="N54" s="148">
        <v>0.215</v>
      </c>
      <c r="O54" s="148">
        <f>ROUND(E54*N54,5)</f>
        <v>242.77799999999999</v>
      </c>
      <c r="P54" s="148">
        <v>0</v>
      </c>
      <c r="Q54" s="148">
        <f>ROUND(E54*P54,5)</f>
        <v>0</v>
      </c>
      <c r="R54" s="148"/>
      <c r="S54" s="148"/>
      <c r="T54" s="149">
        <v>2.5000000000000001E-2</v>
      </c>
      <c r="U54" s="148">
        <f>ROUND(E54*T54,2)</f>
        <v>28.23</v>
      </c>
      <c r="V54" s="140"/>
      <c r="W54" s="140"/>
      <c r="X54" s="140"/>
      <c r="Y54" s="140"/>
      <c r="Z54" s="140"/>
      <c r="AA54" s="140"/>
      <c r="AB54" s="140"/>
      <c r="AC54" s="140"/>
      <c r="AD54" s="140"/>
      <c r="AE54" s="140" t="s">
        <v>109</v>
      </c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ht="22.5" outlineLevel="1" x14ac:dyDescent="0.2">
      <c r="A55" s="141"/>
      <c r="B55" s="141"/>
      <c r="C55" s="177" t="s">
        <v>166</v>
      </c>
      <c r="D55" s="150"/>
      <c r="E55" s="154">
        <v>1129.2</v>
      </c>
      <c r="F55" s="157"/>
      <c r="G55" s="157"/>
      <c r="H55" s="157"/>
      <c r="I55" s="157"/>
      <c r="J55" s="157"/>
      <c r="K55" s="157"/>
      <c r="L55" s="157"/>
      <c r="M55" s="157"/>
      <c r="N55" s="148"/>
      <c r="O55" s="148"/>
      <c r="P55" s="148"/>
      <c r="Q55" s="148"/>
      <c r="R55" s="148"/>
      <c r="S55" s="148"/>
      <c r="T55" s="149"/>
      <c r="U55" s="148"/>
      <c r="V55" s="140"/>
      <c r="W55" s="140"/>
      <c r="X55" s="140"/>
      <c r="Y55" s="140"/>
      <c r="Z55" s="140"/>
      <c r="AA55" s="140"/>
      <c r="AB55" s="140"/>
      <c r="AC55" s="140"/>
      <c r="AD55" s="140"/>
      <c r="AE55" s="140" t="s">
        <v>113</v>
      </c>
      <c r="AF55" s="140">
        <v>0</v>
      </c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ht="22.5" outlineLevel="1" x14ac:dyDescent="0.2">
      <c r="A56" s="141">
        <v>20</v>
      </c>
      <c r="B56" s="141" t="s">
        <v>169</v>
      </c>
      <c r="C56" s="176" t="s">
        <v>170</v>
      </c>
      <c r="D56" s="148" t="s">
        <v>116</v>
      </c>
      <c r="E56" s="153">
        <v>1129.2</v>
      </c>
      <c r="F56" s="156"/>
      <c r="G56" s="157">
        <f>ROUND(E56*F56,2)</f>
        <v>0</v>
      </c>
      <c r="H56" s="157"/>
      <c r="I56" s="157">
        <f>ROUND(E56*H56,2)</f>
        <v>0</v>
      </c>
      <c r="J56" s="157"/>
      <c r="K56" s="157">
        <f>ROUND(E56*J56,2)</f>
        <v>0</v>
      </c>
      <c r="L56" s="157">
        <v>21</v>
      </c>
      <c r="M56" s="157">
        <f>G56*(1+L56/100)</f>
        <v>0</v>
      </c>
      <c r="N56" s="148">
        <v>0.441</v>
      </c>
      <c r="O56" s="148">
        <f>ROUND(E56*N56,5)</f>
        <v>497.97719999999998</v>
      </c>
      <c r="P56" s="148">
        <v>0</v>
      </c>
      <c r="Q56" s="148">
        <f>ROUND(E56*P56,5)</f>
        <v>0</v>
      </c>
      <c r="R56" s="148"/>
      <c r="S56" s="148"/>
      <c r="T56" s="149">
        <v>2.9000000000000001E-2</v>
      </c>
      <c r="U56" s="148">
        <f>ROUND(E56*T56,2)</f>
        <v>32.75</v>
      </c>
      <c r="V56" s="140"/>
      <c r="W56" s="140"/>
      <c r="X56" s="140"/>
      <c r="Y56" s="140"/>
      <c r="Z56" s="140"/>
      <c r="AA56" s="140"/>
      <c r="AB56" s="140"/>
      <c r="AC56" s="140"/>
      <c r="AD56" s="140"/>
      <c r="AE56" s="140" t="s">
        <v>109</v>
      </c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outlineLevel="1" x14ac:dyDescent="0.2">
      <c r="A57" s="141"/>
      <c r="B57" s="141"/>
      <c r="C57" s="177" t="s">
        <v>171</v>
      </c>
      <c r="D57" s="150"/>
      <c r="E57" s="154">
        <v>1129.2</v>
      </c>
      <c r="F57" s="157"/>
      <c r="G57" s="157"/>
      <c r="H57" s="157"/>
      <c r="I57" s="157"/>
      <c r="J57" s="157"/>
      <c r="K57" s="157"/>
      <c r="L57" s="157"/>
      <c r="M57" s="157"/>
      <c r="N57" s="148"/>
      <c r="O57" s="148"/>
      <c r="P57" s="148"/>
      <c r="Q57" s="148"/>
      <c r="R57" s="148"/>
      <c r="S57" s="148"/>
      <c r="T57" s="149"/>
      <c r="U57" s="148"/>
      <c r="V57" s="140"/>
      <c r="W57" s="140"/>
      <c r="X57" s="140"/>
      <c r="Y57" s="140"/>
      <c r="Z57" s="140"/>
      <c r="AA57" s="140"/>
      <c r="AB57" s="140"/>
      <c r="AC57" s="140"/>
      <c r="AD57" s="140"/>
      <c r="AE57" s="140" t="s">
        <v>113</v>
      </c>
      <c r="AF57" s="140">
        <v>0</v>
      </c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ht="22.5" outlineLevel="1" x14ac:dyDescent="0.2">
      <c r="A58" s="141">
        <v>21</v>
      </c>
      <c r="B58" s="141" t="s">
        <v>172</v>
      </c>
      <c r="C58" s="176" t="s">
        <v>173</v>
      </c>
      <c r="D58" s="148" t="s">
        <v>116</v>
      </c>
      <c r="E58" s="153">
        <v>941</v>
      </c>
      <c r="F58" s="156"/>
      <c r="G58" s="157">
        <f>ROUND(E58*F58,2)</f>
        <v>0</v>
      </c>
      <c r="H58" s="157"/>
      <c r="I58" s="157">
        <f>ROUND(E58*H58,2)</f>
        <v>0</v>
      </c>
      <c r="J58" s="157"/>
      <c r="K58" s="157">
        <f>ROUND(E58*J58,2)</f>
        <v>0</v>
      </c>
      <c r="L58" s="157">
        <v>21</v>
      </c>
      <c r="M58" s="157">
        <f>G58*(1+L58/100)</f>
        <v>0</v>
      </c>
      <c r="N58" s="148">
        <v>0.33206000000000002</v>
      </c>
      <c r="O58" s="148">
        <f>ROUND(E58*N58,5)</f>
        <v>312.46845999999999</v>
      </c>
      <c r="P58" s="148">
        <v>0</v>
      </c>
      <c r="Q58" s="148">
        <f>ROUND(E58*P58,5)</f>
        <v>0</v>
      </c>
      <c r="R58" s="148"/>
      <c r="S58" s="148"/>
      <c r="T58" s="149">
        <v>2.5000000000000001E-2</v>
      </c>
      <c r="U58" s="148">
        <f>ROUND(E58*T58,2)</f>
        <v>23.53</v>
      </c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109</v>
      </c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outlineLevel="1" x14ac:dyDescent="0.2">
      <c r="A59" s="141"/>
      <c r="B59" s="141"/>
      <c r="C59" s="239" t="s">
        <v>174</v>
      </c>
      <c r="D59" s="240"/>
      <c r="E59" s="241"/>
      <c r="F59" s="242"/>
      <c r="G59" s="243"/>
      <c r="H59" s="157"/>
      <c r="I59" s="157"/>
      <c r="J59" s="157"/>
      <c r="K59" s="157"/>
      <c r="L59" s="157"/>
      <c r="M59" s="157"/>
      <c r="N59" s="148"/>
      <c r="O59" s="148"/>
      <c r="P59" s="148"/>
      <c r="Q59" s="148"/>
      <c r="R59" s="148"/>
      <c r="S59" s="148"/>
      <c r="T59" s="149"/>
      <c r="U59" s="148"/>
      <c r="V59" s="140"/>
      <c r="W59" s="140"/>
      <c r="X59" s="140"/>
      <c r="Y59" s="140"/>
      <c r="Z59" s="140"/>
      <c r="AA59" s="140"/>
      <c r="AB59" s="140"/>
      <c r="AC59" s="140"/>
      <c r="AD59" s="140"/>
      <c r="AE59" s="140" t="s">
        <v>111</v>
      </c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3" t="str">
        <f>C59</f>
        <v>bez dilatačních spár, s rozprostřením a zhutněním</v>
      </c>
      <c r="BB59" s="140"/>
      <c r="BC59" s="140"/>
      <c r="BD59" s="140"/>
      <c r="BE59" s="140"/>
      <c r="BF59" s="140"/>
      <c r="BG59" s="140"/>
      <c r="BH59" s="140"/>
    </row>
    <row r="60" spans="1:60" outlineLevel="1" x14ac:dyDescent="0.2">
      <c r="A60" s="141"/>
      <c r="B60" s="141"/>
      <c r="C60" s="177" t="s">
        <v>175</v>
      </c>
      <c r="D60" s="150"/>
      <c r="E60" s="154">
        <v>941</v>
      </c>
      <c r="F60" s="157"/>
      <c r="G60" s="157"/>
      <c r="H60" s="157"/>
      <c r="I60" s="157"/>
      <c r="J60" s="157"/>
      <c r="K60" s="157"/>
      <c r="L60" s="157"/>
      <c r="M60" s="157"/>
      <c r="N60" s="148"/>
      <c r="O60" s="148"/>
      <c r="P60" s="148"/>
      <c r="Q60" s="148"/>
      <c r="R60" s="148"/>
      <c r="S60" s="148"/>
      <c r="T60" s="149"/>
      <c r="U60" s="148"/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113</v>
      </c>
      <c r="AF60" s="140">
        <v>0</v>
      </c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ht="22.5" outlineLevel="1" x14ac:dyDescent="0.2">
      <c r="A61" s="141">
        <v>22</v>
      </c>
      <c r="B61" s="141" t="s">
        <v>176</v>
      </c>
      <c r="C61" s="176" t="s">
        <v>177</v>
      </c>
      <c r="D61" s="148" t="s">
        <v>116</v>
      </c>
      <c r="E61" s="153">
        <v>941</v>
      </c>
      <c r="F61" s="156"/>
      <c r="G61" s="157">
        <f>ROUND(E61*F61,2)</f>
        <v>0</v>
      </c>
      <c r="H61" s="157"/>
      <c r="I61" s="157">
        <f>ROUND(E61*H61,2)</f>
        <v>0</v>
      </c>
      <c r="J61" s="157"/>
      <c r="K61" s="157">
        <f>ROUND(E61*J61,2)</f>
        <v>0</v>
      </c>
      <c r="L61" s="157">
        <v>21</v>
      </c>
      <c r="M61" s="157">
        <f>G61*(1+L61/100)</f>
        <v>0</v>
      </c>
      <c r="N61" s="148">
        <v>1.01E-3</v>
      </c>
      <c r="O61" s="148">
        <f>ROUND(E61*N61,5)</f>
        <v>0.95040999999999998</v>
      </c>
      <c r="P61" s="148">
        <v>0</v>
      </c>
      <c r="Q61" s="148">
        <f>ROUND(E61*P61,5)</f>
        <v>0</v>
      </c>
      <c r="R61" s="148"/>
      <c r="S61" s="148"/>
      <c r="T61" s="149">
        <v>4.0000000000000001E-3</v>
      </c>
      <c r="U61" s="148">
        <f>ROUND(E61*T61,2)</f>
        <v>3.76</v>
      </c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109</v>
      </c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1" x14ac:dyDescent="0.2">
      <c r="A62" s="141"/>
      <c r="B62" s="141"/>
      <c r="C62" s="239" t="s">
        <v>178</v>
      </c>
      <c r="D62" s="240"/>
      <c r="E62" s="241"/>
      <c r="F62" s="242"/>
      <c r="G62" s="243"/>
      <c r="H62" s="157"/>
      <c r="I62" s="157"/>
      <c r="J62" s="157"/>
      <c r="K62" s="157"/>
      <c r="L62" s="157"/>
      <c r="M62" s="157"/>
      <c r="N62" s="148"/>
      <c r="O62" s="148"/>
      <c r="P62" s="148"/>
      <c r="Q62" s="148"/>
      <c r="R62" s="148"/>
      <c r="S62" s="148"/>
      <c r="T62" s="149"/>
      <c r="U62" s="148"/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111</v>
      </c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3" t="str">
        <f>C62</f>
        <v>z asfaltu nebo asfaltové emulze</v>
      </c>
      <c r="BB62" s="140"/>
      <c r="BC62" s="140"/>
      <c r="BD62" s="140"/>
      <c r="BE62" s="140"/>
      <c r="BF62" s="140"/>
      <c r="BG62" s="140"/>
      <c r="BH62" s="140"/>
    </row>
    <row r="63" spans="1:60" outlineLevel="1" x14ac:dyDescent="0.2">
      <c r="A63" s="141"/>
      <c r="B63" s="141"/>
      <c r="C63" s="177" t="s">
        <v>179</v>
      </c>
      <c r="D63" s="150"/>
      <c r="E63" s="154">
        <v>941</v>
      </c>
      <c r="F63" s="157"/>
      <c r="G63" s="157"/>
      <c r="H63" s="157"/>
      <c r="I63" s="157"/>
      <c r="J63" s="157"/>
      <c r="K63" s="157"/>
      <c r="L63" s="157"/>
      <c r="M63" s="157"/>
      <c r="N63" s="148"/>
      <c r="O63" s="148"/>
      <c r="P63" s="148"/>
      <c r="Q63" s="148"/>
      <c r="R63" s="148"/>
      <c r="S63" s="148"/>
      <c r="T63" s="149"/>
      <c r="U63" s="148"/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113</v>
      </c>
      <c r="AF63" s="140">
        <v>0</v>
      </c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ht="22.5" outlineLevel="1" x14ac:dyDescent="0.2">
      <c r="A64" s="141">
        <v>23</v>
      </c>
      <c r="B64" s="141" t="s">
        <v>180</v>
      </c>
      <c r="C64" s="176" t="s">
        <v>181</v>
      </c>
      <c r="D64" s="148" t="s">
        <v>116</v>
      </c>
      <c r="E64" s="153">
        <v>941</v>
      </c>
      <c r="F64" s="156"/>
      <c r="G64" s="157">
        <f>ROUND(E64*F64,2)</f>
        <v>0</v>
      </c>
      <c r="H64" s="157"/>
      <c r="I64" s="157">
        <f>ROUND(E64*H64,2)</f>
        <v>0</v>
      </c>
      <c r="J64" s="157"/>
      <c r="K64" s="157">
        <f>ROUND(E64*J64,2)</f>
        <v>0</v>
      </c>
      <c r="L64" s="157">
        <v>21</v>
      </c>
      <c r="M64" s="157">
        <f>G64*(1+L64/100)</f>
        <v>0</v>
      </c>
      <c r="N64" s="148">
        <v>0.18462999999999999</v>
      </c>
      <c r="O64" s="148">
        <f>ROUND(E64*N64,5)</f>
        <v>173.73683</v>
      </c>
      <c r="P64" s="148">
        <v>0</v>
      </c>
      <c r="Q64" s="148">
        <f>ROUND(E64*P64,5)</f>
        <v>0</v>
      </c>
      <c r="R64" s="148"/>
      <c r="S64" s="148"/>
      <c r="T64" s="149">
        <v>2.9000000000000001E-2</v>
      </c>
      <c r="U64" s="148">
        <f>ROUND(E64*T64,2)</f>
        <v>27.29</v>
      </c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109</v>
      </c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outlineLevel="1" x14ac:dyDescent="0.2">
      <c r="A65" s="141"/>
      <c r="B65" s="141"/>
      <c r="C65" s="239" t="s">
        <v>182</v>
      </c>
      <c r="D65" s="240"/>
      <c r="E65" s="241"/>
      <c r="F65" s="242"/>
      <c r="G65" s="243"/>
      <c r="H65" s="157"/>
      <c r="I65" s="157"/>
      <c r="J65" s="157"/>
      <c r="K65" s="157"/>
      <c r="L65" s="157"/>
      <c r="M65" s="157"/>
      <c r="N65" s="148"/>
      <c r="O65" s="148"/>
      <c r="P65" s="148"/>
      <c r="Q65" s="148"/>
      <c r="R65" s="148"/>
      <c r="S65" s="148"/>
      <c r="T65" s="149"/>
      <c r="U65" s="148"/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111</v>
      </c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3" t="str">
        <f>C65</f>
        <v>s rozprostřením a zhutněním, v pruhu šířky přes 3 m</v>
      </c>
      <c r="BB65" s="140"/>
      <c r="BC65" s="140"/>
      <c r="BD65" s="140"/>
      <c r="BE65" s="140"/>
      <c r="BF65" s="140"/>
      <c r="BG65" s="140"/>
      <c r="BH65" s="140"/>
    </row>
    <row r="66" spans="1:60" outlineLevel="1" x14ac:dyDescent="0.2">
      <c r="A66" s="141"/>
      <c r="B66" s="141"/>
      <c r="C66" s="177" t="s">
        <v>183</v>
      </c>
      <c r="D66" s="150"/>
      <c r="E66" s="154">
        <v>941</v>
      </c>
      <c r="F66" s="157"/>
      <c r="G66" s="157"/>
      <c r="H66" s="157"/>
      <c r="I66" s="157"/>
      <c r="J66" s="157"/>
      <c r="K66" s="157"/>
      <c r="L66" s="157"/>
      <c r="M66" s="157"/>
      <c r="N66" s="148"/>
      <c r="O66" s="148"/>
      <c r="P66" s="148"/>
      <c r="Q66" s="148"/>
      <c r="R66" s="148"/>
      <c r="S66" s="148"/>
      <c r="T66" s="149"/>
      <c r="U66" s="148"/>
      <c r="V66" s="140"/>
      <c r="W66" s="140"/>
      <c r="X66" s="140"/>
      <c r="Y66" s="140"/>
      <c r="Z66" s="140"/>
      <c r="AA66" s="140"/>
      <c r="AB66" s="140"/>
      <c r="AC66" s="140"/>
      <c r="AD66" s="140"/>
      <c r="AE66" s="140" t="s">
        <v>113</v>
      </c>
      <c r="AF66" s="140">
        <v>0</v>
      </c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ht="22.5" outlineLevel="1" x14ac:dyDescent="0.2">
      <c r="A67" s="141">
        <v>24</v>
      </c>
      <c r="B67" s="141" t="s">
        <v>184</v>
      </c>
      <c r="C67" s="176" t="s">
        <v>185</v>
      </c>
      <c r="D67" s="148" t="s">
        <v>116</v>
      </c>
      <c r="E67" s="153">
        <v>941</v>
      </c>
      <c r="F67" s="156"/>
      <c r="G67" s="157">
        <f>ROUND(E67*F67,2)</f>
        <v>0</v>
      </c>
      <c r="H67" s="157"/>
      <c r="I67" s="157">
        <f>ROUND(E67*H67,2)</f>
        <v>0</v>
      </c>
      <c r="J67" s="157"/>
      <c r="K67" s="157">
        <f>ROUND(E67*J67,2)</f>
        <v>0</v>
      </c>
      <c r="L67" s="157">
        <v>21</v>
      </c>
      <c r="M67" s="157">
        <f>G67*(1+L67/100)</f>
        <v>0</v>
      </c>
      <c r="N67" s="148">
        <v>6.9999999999999999E-4</v>
      </c>
      <c r="O67" s="148">
        <f>ROUND(E67*N67,5)</f>
        <v>0.65869999999999995</v>
      </c>
      <c r="P67" s="148">
        <v>0</v>
      </c>
      <c r="Q67" s="148">
        <f>ROUND(E67*P67,5)</f>
        <v>0</v>
      </c>
      <c r="R67" s="148"/>
      <c r="S67" s="148"/>
      <c r="T67" s="149">
        <v>2E-3</v>
      </c>
      <c r="U67" s="148">
        <f>ROUND(E67*T67,2)</f>
        <v>1.88</v>
      </c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109</v>
      </c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1" x14ac:dyDescent="0.2">
      <c r="A68" s="141"/>
      <c r="B68" s="141"/>
      <c r="C68" s="177" t="s">
        <v>179</v>
      </c>
      <c r="D68" s="150"/>
      <c r="E68" s="154">
        <v>941</v>
      </c>
      <c r="F68" s="157"/>
      <c r="G68" s="157"/>
      <c r="H68" s="157"/>
      <c r="I68" s="157"/>
      <c r="J68" s="157"/>
      <c r="K68" s="157"/>
      <c r="L68" s="157"/>
      <c r="M68" s="157"/>
      <c r="N68" s="148"/>
      <c r="O68" s="148"/>
      <c r="P68" s="148"/>
      <c r="Q68" s="148"/>
      <c r="R68" s="148"/>
      <c r="S68" s="148"/>
      <c r="T68" s="149"/>
      <c r="U68" s="148"/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113</v>
      </c>
      <c r="AF68" s="140">
        <v>0</v>
      </c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outlineLevel="1" x14ac:dyDescent="0.2">
      <c r="A69" s="141">
        <v>25</v>
      </c>
      <c r="B69" s="141" t="s">
        <v>186</v>
      </c>
      <c r="C69" s="176" t="s">
        <v>187</v>
      </c>
      <c r="D69" s="148" t="s">
        <v>116</v>
      </c>
      <c r="E69" s="153">
        <v>941</v>
      </c>
      <c r="F69" s="156"/>
      <c r="G69" s="157">
        <f>ROUND(E69*F69,2)</f>
        <v>0</v>
      </c>
      <c r="H69" s="157"/>
      <c r="I69" s="157">
        <f>ROUND(E69*H69,2)</f>
        <v>0</v>
      </c>
      <c r="J69" s="157"/>
      <c r="K69" s="157">
        <f>ROUND(E69*J69,2)</f>
        <v>0</v>
      </c>
      <c r="L69" s="157">
        <v>21</v>
      </c>
      <c r="M69" s="157">
        <f>G69*(1+L69/100)</f>
        <v>0</v>
      </c>
      <c r="N69" s="148">
        <v>0.10141</v>
      </c>
      <c r="O69" s="148">
        <f>ROUND(E69*N69,5)</f>
        <v>95.426810000000003</v>
      </c>
      <c r="P69" s="148">
        <v>0</v>
      </c>
      <c r="Q69" s="148">
        <f>ROUND(E69*P69,5)</f>
        <v>0</v>
      </c>
      <c r="R69" s="148"/>
      <c r="S69" s="148"/>
      <c r="T69" s="149">
        <v>1.4999999999999999E-2</v>
      </c>
      <c r="U69" s="148">
        <f>ROUND(E69*T69,2)</f>
        <v>14.12</v>
      </c>
      <c r="V69" s="140"/>
      <c r="W69" s="140"/>
      <c r="X69" s="140"/>
      <c r="Y69" s="140"/>
      <c r="Z69" s="140"/>
      <c r="AA69" s="140"/>
      <c r="AB69" s="140"/>
      <c r="AC69" s="140"/>
      <c r="AD69" s="140"/>
      <c r="AE69" s="140" t="s">
        <v>109</v>
      </c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1" x14ac:dyDescent="0.2">
      <c r="A70" s="141"/>
      <c r="B70" s="141"/>
      <c r="C70" s="239" t="s">
        <v>188</v>
      </c>
      <c r="D70" s="240"/>
      <c r="E70" s="241"/>
      <c r="F70" s="242"/>
      <c r="G70" s="243"/>
      <c r="H70" s="157"/>
      <c r="I70" s="157"/>
      <c r="J70" s="157"/>
      <c r="K70" s="157"/>
      <c r="L70" s="157"/>
      <c r="M70" s="157"/>
      <c r="N70" s="148"/>
      <c r="O70" s="148"/>
      <c r="P70" s="148"/>
      <c r="Q70" s="148"/>
      <c r="R70" s="148"/>
      <c r="S70" s="148"/>
      <c r="T70" s="149"/>
      <c r="U70" s="148"/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111</v>
      </c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3" t="str">
        <f>C70</f>
        <v>v pruhu šířky přes 3 m, obrusný</v>
      </c>
      <c r="BB70" s="140"/>
      <c r="BC70" s="140"/>
      <c r="BD70" s="140"/>
      <c r="BE70" s="140"/>
      <c r="BF70" s="140"/>
      <c r="BG70" s="140"/>
      <c r="BH70" s="140"/>
    </row>
    <row r="71" spans="1:60" outlineLevel="1" x14ac:dyDescent="0.2">
      <c r="A71" s="141"/>
      <c r="B71" s="141"/>
      <c r="C71" s="177" t="s">
        <v>189</v>
      </c>
      <c r="D71" s="150"/>
      <c r="E71" s="154">
        <v>941</v>
      </c>
      <c r="F71" s="157"/>
      <c r="G71" s="157"/>
      <c r="H71" s="157"/>
      <c r="I71" s="157"/>
      <c r="J71" s="157"/>
      <c r="K71" s="157"/>
      <c r="L71" s="157"/>
      <c r="M71" s="157"/>
      <c r="N71" s="148"/>
      <c r="O71" s="148"/>
      <c r="P71" s="148"/>
      <c r="Q71" s="148"/>
      <c r="R71" s="148"/>
      <c r="S71" s="148"/>
      <c r="T71" s="149"/>
      <c r="U71" s="148"/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113</v>
      </c>
      <c r="AF71" s="140">
        <v>0</v>
      </c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outlineLevel="1" x14ac:dyDescent="0.2">
      <c r="A72" s="141">
        <v>26</v>
      </c>
      <c r="B72" s="141" t="s">
        <v>190</v>
      </c>
      <c r="C72" s="176" t="s">
        <v>191</v>
      </c>
      <c r="D72" s="148" t="s">
        <v>108</v>
      </c>
      <c r="E72" s="153">
        <v>31</v>
      </c>
      <c r="F72" s="156"/>
      <c r="G72" s="157">
        <f>ROUND(E72*F72,2)</f>
        <v>0</v>
      </c>
      <c r="H72" s="157"/>
      <c r="I72" s="157">
        <f>ROUND(E72*H72,2)</f>
        <v>0</v>
      </c>
      <c r="J72" s="157"/>
      <c r="K72" s="157">
        <f>ROUND(E72*J72,2)</f>
        <v>0</v>
      </c>
      <c r="L72" s="157">
        <v>21</v>
      </c>
      <c r="M72" s="157">
        <f>G72*(1+L72/100)</f>
        <v>0</v>
      </c>
      <c r="N72" s="148">
        <v>3.5999999999999999E-3</v>
      </c>
      <c r="O72" s="148">
        <f>ROUND(E72*N72,5)</f>
        <v>0.1116</v>
      </c>
      <c r="P72" s="148">
        <v>0</v>
      </c>
      <c r="Q72" s="148">
        <f>ROUND(E72*P72,5)</f>
        <v>0</v>
      </c>
      <c r="R72" s="148"/>
      <c r="S72" s="148"/>
      <c r="T72" s="149">
        <v>4.5999999999999999E-2</v>
      </c>
      <c r="U72" s="148">
        <f>ROUND(E72*T72,2)</f>
        <v>1.43</v>
      </c>
      <c r="V72" s="140"/>
      <c r="W72" s="140"/>
      <c r="X72" s="140"/>
      <c r="Y72" s="140"/>
      <c r="Z72" s="140"/>
      <c r="AA72" s="140"/>
      <c r="AB72" s="140"/>
      <c r="AC72" s="140"/>
      <c r="AD72" s="140"/>
      <c r="AE72" s="140" t="s">
        <v>109</v>
      </c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outlineLevel="1" x14ac:dyDescent="0.2">
      <c r="A73" s="141"/>
      <c r="B73" s="141"/>
      <c r="C73" s="177" t="s">
        <v>192</v>
      </c>
      <c r="D73" s="150"/>
      <c r="E73" s="154">
        <v>31</v>
      </c>
      <c r="F73" s="157"/>
      <c r="G73" s="157"/>
      <c r="H73" s="157"/>
      <c r="I73" s="157"/>
      <c r="J73" s="157"/>
      <c r="K73" s="157"/>
      <c r="L73" s="157"/>
      <c r="M73" s="157"/>
      <c r="N73" s="148"/>
      <c r="O73" s="148"/>
      <c r="P73" s="148"/>
      <c r="Q73" s="148"/>
      <c r="R73" s="148"/>
      <c r="S73" s="148"/>
      <c r="T73" s="149"/>
      <c r="U73" s="148"/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113</v>
      </c>
      <c r="AF73" s="140">
        <v>0</v>
      </c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x14ac:dyDescent="0.2">
      <c r="A74" s="142" t="s">
        <v>104</v>
      </c>
      <c r="B74" s="142" t="s">
        <v>69</v>
      </c>
      <c r="C74" s="178" t="s">
        <v>70</v>
      </c>
      <c r="D74" s="151"/>
      <c r="E74" s="155"/>
      <c r="F74" s="158"/>
      <c r="G74" s="158">
        <f>SUMIF(AE75:AE83,"&lt;&gt;NOR",G75:G83)</f>
        <v>0</v>
      </c>
      <c r="H74" s="158"/>
      <c r="I74" s="158">
        <f>SUM(I75:I83)</f>
        <v>0</v>
      </c>
      <c r="J74" s="158"/>
      <c r="K74" s="158">
        <f>SUM(K75:K83)</f>
        <v>0</v>
      </c>
      <c r="L74" s="158"/>
      <c r="M74" s="158">
        <f>SUM(M75:M83)</f>
        <v>0</v>
      </c>
      <c r="N74" s="151"/>
      <c r="O74" s="151">
        <f>SUM(O75:O83)</f>
        <v>29.384160000000001</v>
      </c>
      <c r="P74" s="151"/>
      <c r="Q74" s="151">
        <f>SUM(Q75:Q83)</f>
        <v>0</v>
      </c>
      <c r="R74" s="151"/>
      <c r="S74" s="151"/>
      <c r="T74" s="152"/>
      <c r="U74" s="151">
        <f>SUM(U75:U83)</f>
        <v>176.62</v>
      </c>
      <c r="AE74" t="s">
        <v>105</v>
      </c>
    </row>
    <row r="75" spans="1:60" ht="22.5" outlineLevel="1" x14ac:dyDescent="0.2">
      <c r="A75" s="141">
        <v>27</v>
      </c>
      <c r="B75" s="141" t="s">
        <v>193</v>
      </c>
      <c r="C75" s="176" t="s">
        <v>194</v>
      </c>
      <c r="D75" s="148" t="s">
        <v>195</v>
      </c>
      <c r="E75" s="153">
        <v>6</v>
      </c>
      <c r="F75" s="156"/>
      <c r="G75" s="157">
        <f>ROUND(E75*F75,2)</f>
        <v>0</v>
      </c>
      <c r="H75" s="157"/>
      <c r="I75" s="157">
        <f>ROUND(E75*H75,2)</f>
        <v>0</v>
      </c>
      <c r="J75" s="157"/>
      <c r="K75" s="157">
        <f>ROUND(E75*J75,2)</f>
        <v>0</v>
      </c>
      <c r="L75" s="157">
        <v>21</v>
      </c>
      <c r="M75" s="157">
        <f>G75*(1+L75/100)</f>
        <v>0</v>
      </c>
      <c r="N75" s="148">
        <v>0.43093999999999999</v>
      </c>
      <c r="O75" s="148">
        <f>ROUND(E75*N75,5)</f>
        <v>2.5856400000000002</v>
      </c>
      <c r="P75" s="148">
        <v>0</v>
      </c>
      <c r="Q75" s="148">
        <f>ROUND(E75*P75,5)</f>
        <v>0</v>
      </c>
      <c r="R75" s="148"/>
      <c r="S75" s="148"/>
      <c r="T75" s="149">
        <v>3.8170000000000002</v>
      </c>
      <c r="U75" s="148">
        <f>ROUND(E75*T75,2)</f>
        <v>22.9</v>
      </c>
      <c r="V75" s="140"/>
      <c r="W75" s="140"/>
      <c r="X75" s="140"/>
      <c r="Y75" s="140"/>
      <c r="Z75" s="140"/>
      <c r="AA75" s="140"/>
      <c r="AB75" s="140"/>
      <c r="AC75" s="140"/>
      <c r="AD75" s="140"/>
      <c r="AE75" s="140" t="s">
        <v>109</v>
      </c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ht="22.5" outlineLevel="1" x14ac:dyDescent="0.2">
      <c r="A76" s="141">
        <v>28</v>
      </c>
      <c r="B76" s="141" t="s">
        <v>196</v>
      </c>
      <c r="C76" s="176" t="s">
        <v>197</v>
      </c>
      <c r="D76" s="148" t="s">
        <v>195</v>
      </c>
      <c r="E76" s="153">
        <v>3</v>
      </c>
      <c r="F76" s="156"/>
      <c r="G76" s="157">
        <f>ROUND(E76*F76,2)</f>
        <v>0</v>
      </c>
      <c r="H76" s="157"/>
      <c r="I76" s="157">
        <f>ROUND(E76*H76,2)</f>
        <v>0</v>
      </c>
      <c r="J76" s="157"/>
      <c r="K76" s="157">
        <f>ROUND(E76*J76,2)</f>
        <v>0</v>
      </c>
      <c r="L76" s="157">
        <v>21</v>
      </c>
      <c r="M76" s="157">
        <f>G76*(1+L76/100)</f>
        <v>0</v>
      </c>
      <c r="N76" s="148">
        <v>0.31590000000000001</v>
      </c>
      <c r="O76" s="148">
        <f>ROUND(E76*N76,5)</f>
        <v>0.94769999999999999</v>
      </c>
      <c r="P76" s="148">
        <v>0</v>
      </c>
      <c r="Q76" s="148">
        <f>ROUND(E76*P76,5)</f>
        <v>0</v>
      </c>
      <c r="R76" s="148"/>
      <c r="S76" s="148"/>
      <c r="T76" s="149">
        <v>1.5509999999999999</v>
      </c>
      <c r="U76" s="148">
        <f>ROUND(E76*T76,2)</f>
        <v>4.6500000000000004</v>
      </c>
      <c r="V76" s="140"/>
      <c r="W76" s="140"/>
      <c r="X76" s="140"/>
      <c r="Y76" s="140"/>
      <c r="Z76" s="140"/>
      <c r="AA76" s="140"/>
      <c r="AB76" s="140"/>
      <c r="AC76" s="140"/>
      <c r="AD76" s="140"/>
      <c r="AE76" s="140" t="s">
        <v>109</v>
      </c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ht="22.5" outlineLevel="1" x14ac:dyDescent="0.2">
      <c r="A77" s="141">
        <v>29</v>
      </c>
      <c r="B77" s="141" t="s">
        <v>198</v>
      </c>
      <c r="C77" s="176" t="s">
        <v>199</v>
      </c>
      <c r="D77" s="148" t="s">
        <v>195</v>
      </c>
      <c r="E77" s="153">
        <v>3</v>
      </c>
      <c r="F77" s="156"/>
      <c r="G77" s="157">
        <f>ROUND(E77*F77,2)</f>
        <v>0</v>
      </c>
      <c r="H77" s="157"/>
      <c r="I77" s="157">
        <f>ROUND(E77*H77,2)</f>
        <v>0</v>
      </c>
      <c r="J77" s="157"/>
      <c r="K77" s="157">
        <f>ROUND(E77*J77,2)</f>
        <v>0</v>
      </c>
      <c r="L77" s="157">
        <v>21</v>
      </c>
      <c r="M77" s="157">
        <f>G77*(1+L77/100)</f>
        <v>0</v>
      </c>
      <c r="N77" s="148">
        <v>0.80554000000000003</v>
      </c>
      <c r="O77" s="148">
        <f>ROUND(E77*N77,5)</f>
        <v>2.41662</v>
      </c>
      <c r="P77" s="148">
        <v>0</v>
      </c>
      <c r="Q77" s="148">
        <f>ROUND(E77*P77,5)</f>
        <v>0</v>
      </c>
      <c r="R77" s="148"/>
      <c r="S77" s="148"/>
      <c r="T77" s="149">
        <v>5.4726499999999998</v>
      </c>
      <c r="U77" s="148">
        <f>ROUND(E77*T77,2)</f>
        <v>16.420000000000002</v>
      </c>
      <c r="V77" s="140"/>
      <c r="W77" s="140"/>
      <c r="X77" s="140"/>
      <c r="Y77" s="140"/>
      <c r="Z77" s="140"/>
      <c r="AA77" s="140"/>
      <c r="AB77" s="140"/>
      <c r="AC77" s="140"/>
      <c r="AD77" s="140"/>
      <c r="AE77" s="140" t="s">
        <v>109</v>
      </c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ht="33.75" outlineLevel="1" x14ac:dyDescent="0.2">
      <c r="A78" s="141"/>
      <c r="B78" s="141"/>
      <c r="C78" s="239" t="s">
        <v>200</v>
      </c>
      <c r="D78" s="240"/>
      <c r="E78" s="241"/>
      <c r="F78" s="242"/>
      <c r="G78" s="243"/>
      <c r="H78" s="157"/>
      <c r="I78" s="157"/>
      <c r="J78" s="157"/>
      <c r="K78" s="157"/>
      <c r="L78" s="157"/>
      <c r="M78" s="157"/>
      <c r="N78" s="148"/>
      <c r="O78" s="148"/>
      <c r="P78" s="148"/>
      <c r="Q78" s="148"/>
      <c r="R78" s="148"/>
      <c r="S78" s="148"/>
      <c r="T78" s="149"/>
      <c r="U78" s="148"/>
      <c r="V78" s="140"/>
      <c r="W78" s="140"/>
      <c r="X78" s="140"/>
      <c r="Y78" s="140"/>
      <c r="Z78" s="140"/>
      <c r="AA78" s="140"/>
      <c r="AB78" s="140"/>
      <c r="AC78" s="140"/>
      <c r="AD78" s="140"/>
      <c r="AE78" s="140" t="s">
        <v>111</v>
      </c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3" t="str">
        <f>C78</f>
        <v>Zřízení šachet kanalizačních z betonových dílců, s obložením dna betonem B 30 z cementu portlandského nebo struskoportlandského, podkladní prstenec z prostého betonu B 10 pod poklop do výšky 10 cm, dodávka a osazení poklopu litinového kruhového včetně rámu.</v>
      </c>
      <c r="BB78" s="140"/>
      <c r="BC78" s="140"/>
      <c r="BD78" s="140"/>
      <c r="BE78" s="140"/>
      <c r="BF78" s="140"/>
      <c r="BG78" s="140"/>
      <c r="BH78" s="140"/>
    </row>
    <row r="79" spans="1:60" outlineLevel="1" x14ac:dyDescent="0.2">
      <c r="A79" s="141"/>
      <c r="B79" s="141"/>
      <c r="C79" s="239" t="s">
        <v>201</v>
      </c>
      <c r="D79" s="240"/>
      <c r="E79" s="241"/>
      <c r="F79" s="242"/>
      <c r="G79" s="243"/>
      <c r="H79" s="157"/>
      <c r="I79" s="157"/>
      <c r="J79" s="157"/>
      <c r="K79" s="157"/>
      <c r="L79" s="157"/>
      <c r="M79" s="157"/>
      <c r="N79" s="148"/>
      <c r="O79" s="148"/>
      <c r="P79" s="148"/>
      <c r="Q79" s="148"/>
      <c r="R79" s="148"/>
      <c r="S79" s="148"/>
      <c r="T79" s="149"/>
      <c r="U79" s="148"/>
      <c r="V79" s="140"/>
      <c r="W79" s="140"/>
      <c r="X79" s="140"/>
      <c r="Y79" s="140"/>
      <c r="Z79" s="140"/>
      <c r="AA79" s="140"/>
      <c r="AB79" s="140"/>
      <c r="AC79" s="140"/>
      <c r="AD79" s="140"/>
      <c r="AE79" s="140" t="s">
        <v>111</v>
      </c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3" t="str">
        <f>C79</f>
        <v>Včetně odstranění a zasypání stávajících vpustí.</v>
      </c>
      <c r="BB79" s="140"/>
      <c r="BC79" s="140"/>
      <c r="BD79" s="140"/>
      <c r="BE79" s="140"/>
      <c r="BF79" s="140"/>
      <c r="BG79" s="140"/>
      <c r="BH79" s="140"/>
    </row>
    <row r="80" spans="1:60" outlineLevel="1" x14ac:dyDescent="0.2">
      <c r="A80" s="141"/>
      <c r="B80" s="141"/>
      <c r="C80" s="177" t="s">
        <v>202</v>
      </c>
      <c r="D80" s="150"/>
      <c r="E80" s="154">
        <v>3</v>
      </c>
      <c r="F80" s="157"/>
      <c r="G80" s="157"/>
      <c r="H80" s="157"/>
      <c r="I80" s="157"/>
      <c r="J80" s="157"/>
      <c r="K80" s="157"/>
      <c r="L80" s="157"/>
      <c r="M80" s="157"/>
      <c r="N80" s="148"/>
      <c r="O80" s="148"/>
      <c r="P80" s="148"/>
      <c r="Q80" s="148"/>
      <c r="R80" s="148"/>
      <c r="S80" s="148"/>
      <c r="T80" s="149"/>
      <c r="U80" s="148"/>
      <c r="V80" s="140"/>
      <c r="W80" s="140"/>
      <c r="X80" s="140"/>
      <c r="Y80" s="140"/>
      <c r="Z80" s="140"/>
      <c r="AA80" s="140"/>
      <c r="AB80" s="140"/>
      <c r="AC80" s="140"/>
      <c r="AD80" s="140"/>
      <c r="AE80" s="140" t="s">
        <v>113</v>
      </c>
      <c r="AF80" s="140">
        <v>0</v>
      </c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ht="22.5" outlineLevel="1" x14ac:dyDescent="0.2">
      <c r="A81" s="141">
        <v>30</v>
      </c>
      <c r="B81" s="141" t="s">
        <v>203</v>
      </c>
      <c r="C81" s="176" t="s">
        <v>204</v>
      </c>
      <c r="D81" s="148" t="s">
        <v>108</v>
      </c>
      <c r="E81" s="153">
        <v>36</v>
      </c>
      <c r="F81" s="156"/>
      <c r="G81" s="157">
        <f>ROUND(E81*F81,2)</f>
        <v>0</v>
      </c>
      <c r="H81" s="157"/>
      <c r="I81" s="157">
        <f>ROUND(E81*H81,2)</f>
        <v>0</v>
      </c>
      <c r="J81" s="157"/>
      <c r="K81" s="157">
        <f>ROUND(E81*J81,2)</f>
        <v>0</v>
      </c>
      <c r="L81" s="157">
        <v>21</v>
      </c>
      <c r="M81" s="157">
        <f>G81*(1+L81/100)</f>
        <v>0</v>
      </c>
      <c r="N81" s="148">
        <v>0.65095000000000003</v>
      </c>
      <c r="O81" s="148">
        <f>ROUND(E81*N81,5)</f>
        <v>23.434200000000001</v>
      </c>
      <c r="P81" s="148">
        <v>0</v>
      </c>
      <c r="Q81" s="148">
        <f>ROUND(E81*P81,5)</f>
        <v>0</v>
      </c>
      <c r="R81" s="148"/>
      <c r="S81" s="148"/>
      <c r="T81" s="149">
        <v>3.6848299999999998</v>
      </c>
      <c r="U81" s="148">
        <f>ROUND(E81*T81,2)</f>
        <v>132.65</v>
      </c>
      <c r="V81" s="140"/>
      <c r="W81" s="140"/>
      <c r="X81" s="140"/>
      <c r="Y81" s="140"/>
      <c r="Z81" s="140"/>
      <c r="AA81" s="140"/>
      <c r="AB81" s="140"/>
      <c r="AC81" s="140"/>
      <c r="AD81" s="140"/>
      <c r="AE81" s="140" t="s">
        <v>117</v>
      </c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</row>
    <row r="82" spans="1:60" ht="78.75" outlineLevel="1" x14ac:dyDescent="0.2">
      <c r="A82" s="141"/>
      <c r="B82" s="141"/>
      <c r="C82" s="239" t="s">
        <v>205</v>
      </c>
      <c r="D82" s="240"/>
      <c r="E82" s="241"/>
      <c r="F82" s="242"/>
      <c r="G82" s="243"/>
      <c r="H82" s="157"/>
      <c r="I82" s="157"/>
      <c r="J82" s="157"/>
      <c r="K82" s="157"/>
      <c r="L82" s="157"/>
      <c r="M82" s="157"/>
      <c r="N82" s="148"/>
      <c r="O82" s="148"/>
      <c r="P82" s="148"/>
      <c r="Q82" s="148"/>
      <c r="R82" s="148"/>
      <c r="S82" s="148"/>
      <c r="T82" s="149"/>
      <c r="U82" s="148"/>
      <c r="V82" s="140"/>
      <c r="W82" s="140"/>
      <c r="X82" s="140"/>
      <c r="Y82" s="140"/>
      <c r="Z82" s="140"/>
      <c r="AA82" s="140"/>
      <c r="AB82" s="140"/>
      <c r="AC82" s="140"/>
      <c r="AD82" s="140"/>
      <c r="AE82" s="140" t="s">
        <v>111</v>
      </c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3" t="str">
        <f>C82</f>
        <v>Hloubení rýh zapažených, šířky do 200 cm, hloubky 2 m, v hornině 3 (včetně příplatku za lepivost), pažení a rozepření rýh příložné (pro jakoukoliv mezerovitost) včetně přepažování rozepření a odstranění, s uložením materiálu do 3 m od okraje výkopu, svislé přemístění výkopku, s naložením přebytku po zásypu (0,08 - 2,22 m3/m rýhy) na dopravní prostředek, s odvozem do 6 km a uložením na skládku, lože pod potrubí z písku a štěrkopísku do 63 mm, dodávka a montáž potrubí z trub PVC hrdlových, obsyp potrubí pískem, pro jakoukoliv míru zhutnění, zásyp rýhy sypaninou z jakékoliv horniny, s uložením výkopku ve vrstvách, se zhutněním.</v>
      </c>
      <c r="BB82" s="140"/>
      <c r="BC82" s="140"/>
      <c r="BD82" s="140"/>
      <c r="BE82" s="140"/>
      <c r="BF82" s="140"/>
      <c r="BG82" s="140"/>
      <c r="BH82" s="140"/>
    </row>
    <row r="83" spans="1:60" outlineLevel="1" x14ac:dyDescent="0.2">
      <c r="A83" s="141"/>
      <c r="B83" s="141"/>
      <c r="C83" s="177" t="s">
        <v>206</v>
      </c>
      <c r="D83" s="150"/>
      <c r="E83" s="154">
        <v>36</v>
      </c>
      <c r="F83" s="157"/>
      <c r="G83" s="157"/>
      <c r="H83" s="157"/>
      <c r="I83" s="157"/>
      <c r="J83" s="157"/>
      <c r="K83" s="157"/>
      <c r="L83" s="157"/>
      <c r="M83" s="157"/>
      <c r="N83" s="148"/>
      <c r="O83" s="148"/>
      <c r="P83" s="148"/>
      <c r="Q83" s="148"/>
      <c r="R83" s="148"/>
      <c r="S83" s="148"/>
      <c r="T83" s="149"/>
      <c r="U83" s="148"/>
      <c r="V83" s="140"/>
      <c r="W83" s="140"/>
      <c r="X83" s="140"/>
      <c r="Y83" s="140"/>
      <c r="Z83" s="140"/>
      <c r="AA83" s="140"/>
      <c r="AB83" s="140"/>
      <c r="AC83" s="140"/>
      <c r="AD83" s="140"/>
      <c r="AE83" s="140" t="s">
        <v>113</v>
      </c>
      <c r="AF83" s="140">
        <v>0</v>
      </c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x14ac:dyDescent="0.2">
      <c r="A84" s="142" t="s">
        <v>104</v>
      </c>
      <c r="B84" s="142" t="s">
        <v>71</v>
      </c>
      <c r="C84" s="178" t="s">
        <v>72</v>
      </c>
      <c r="D84" s="151"/>
      <c r="E84" s="155"/>
      <c r="F84" s="158"/>
      <c r="G84" s="158">
        <f>SUMIF(AE85:AE97,"&lt;&gt;NOR",G85:G97)</f>
        <v>0</v>
      </c>
      <c r="H84" s="158"/>
      <c r="I84" s="158">
        <f>SUM(I85:I97)</f>
        <v>0</v>
      </c>
      <c r="J84" s="158"/>
      <c r="K84" s="158">
        <f>SUM(K85:K97)</f>
        <v>0</v>
      </c>
      <c r="L84" s="158"/>
      <c r="M84" s="158">
        <f>SUM(M85:M97)</f>
        <v>0</v>
      </c>
      <c r="N84" s="151"/>
      <c r="O84" s="151">
        <f>SUM(O85:O97)</f>
        <v>89.688690000000008</v>
      </c>
      <c r="P84" s="151"/>
      <c r="Q84" s="151">
        <f>SUM(Q85:Q97)</f>
        <v>0</v>
      </c>
      <c r="R84" s="151"/>
      <c r="S84" s="151"/>
      <c r="T84" s="152"/>
      <c r="U84" s="151">
        <f>SUM(U85:U97)</f>
        <v>102.25999999999999</v>
      </c>
      <c r="AE84" t="s">
        <v>105</v>
      </c>
    </row>
    <row r="85" spans="1:60" outlineLevel="1" x14ac:dyDescent="0.2">
      <c r="A85" s="141">
        <v>31</v>
      </c>
      <c r="B85" s="141" t="s">
        <v>207</v>
      </c>
      <c r="C85" s="176" t="s">
        <v>208</v>
      </c>
      <c r="D85" s="148" t="s">
        <v>108</v>
      </c>
      <c r="E85" s="153">
        <v>31</v>
      </c>
      <c r="F85" s="156"/>
      <c r="G85" s="157">
        <f>ROUND(E85*F85,2)</f>
        <v>0</v>
      </c>
      <c r="H85" s="157"/>
      <c r="I85" s="157">
        <f>ROUND(E85*H85,2)</f>
        <v>0</v>
      </c>
      <c r="J85" s="157"/>
      <c r="K85" s="157">
        <f>ROUND(E85*J85,2)</f>
        <v>0</v>
      </c>
      <c r="L85" s="157">
        <v>21</v>
      </c>
      <c r="M85" s="157">
        <f>G85*(1+L85/100)</f>
        <v>0</v>
      </c>
      <c r="N85" s="148">
        <v>0</v>
      </c>
      <c r="O85" s="148">
        <f>ROUND(E85*N85,5)</f>
        <v>0</v>
      </c>
      <c r="P85" s="148">
        <v>0</v>
      </c>
      <c r="Q85" s="148">
        <f>ROUND(E85*P85,5)</f>
        <v>0</v>
      </c>
      <c r="R85" s="148"/>
      <c r="S85" s="148"/>
      <c r="T85" s="149">
        <v>5.5E-2</v>
      </c>
      <c r="U85" s="148">
        <f>ROUND(E85*T85,2)</f>
        <v>1.71</v>
      </c>
      <c r="V85" s="140"/>
      <c r="W85" s="140"/>
      <c r="X85" s="140"/>
      <c r="Y85" s="140"/>
      <c r="Z85" s="140"/>
      <c r="AA85" s="140"/>
      <c r="AB85" s="140"/>
      <c r="AC85" s="140"/>
      <c r="AD85" s="140"/>
      <c r="AE85" s="140" t="s">
        <v>109</v>
      </c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outlineLevel="1" x14ac:dyDescent="0.2">
      <c r="A86" s="141"/>
      <c r="B86" s="141"/>
      <c r="C86" s="177" t="s">
        <v>209</v>
      </c>
      <c r="D86" s="150"/>
      <c r="E86" s="154">
        <v>31</v>
      </c>
      <c r="F86" s="157"/>
      <c r="G86" s="157"/>
      <c r="H86" s="157"/>
      <c r="I86" s="157"/>
      <c r="J86" s="157"/>
      <c r="K86" s="157"/>
      <c r="L86" s="157"/>
      <c r="M86" s="157"/>
      <c r="N86" s="148"/>
      <c r="O86" s="148"/>
      <c r="P86" s="148"/>
      <c r="Q86" s="148"/>
      <c r="R86" s="148"/>
      <c r="S86" s="148"/>
      <c r="T86" s="149"/>
      <c r="U86" s="148"/>
      <c r="V86" s="140"/>
      <c r="W86" s="140"/>
      <c r="X86" s="140"/>
      <c r="Y86" s="140"/>
      <c r="Z86" s="140"/>
      <c r="AA86" s="140"/>
      <c r="AB86" s="140"/>
      <c r="AC86" s="140"/>
      <c r="AD86" s="140"/>
      <c r="AE86" s="140" t="s">
        <v>113</v>
      </c>
      <c r="AF86" s="140">
        <v>0</v>
      </c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</row>
    <row r="87" spans="1:60" ht="22.5" outlineLevel="1" x14ac:dyDescent="0.2">
      <c r="A87" s="141">
        <v>32</v>
      </c>
      <c r="B87" s="141" t="s">
        <v>210</v>
      </c>
      <c r="C87" s="176" t="s">
        <v>211</v>
      </c>
      <c r="D87" s="148" t="s">
        <v>108</v>
      </c>
      <c r="E87" s="153">
        <v>61</v>
      </c>
      <c r="F87" s="156"/>
      <c r="G87" s="157">
        <f>ROUND(E87*F87,2)</f>
        <v>0</v>
      </c>
      <c r="H87" s="157"/>
      <c r="I87" s="157">
        <f>ROUND(E87*H87,2)</f>
        <v>0</v>
      </c>
      <c r="J87" s="157"/>
      <c r="K87" s="157">
        <f>ROUND(E87*J87,2)</f>
        <v>0</v>
      </c>
      <c r="L87" s="157">
        <v>21</v>
      </c>
      <c r="M87" s="157">
        <f>G87*(1+L87/100)</f>
        <v>0</v>
      </c>
      <c r="N87" s="148">
        <v>0.19520000000000001</v>
      </c>
      <c r="O87" s="148">
        <f>ROUND(E87*N87,5)</f>
        <v>11.9072</v>
      </c>
      <c r="P87" s="148">
        <v>0</v>
      </c>
      <c r="Q87" s="148">
        <f>ROUND(E87*P87,5)</f>
        <v>0</v>
      </c>
      <c r="R87" s="148"/>
      <c r="S87" s="148"/>
      <c r="T87" s="149">
        <v>0.27200000000000002</v>
      </c>
      <c r="U87" s="148">
        <f>ROUND(E87*T87,2)</f>
        <v>16.59</v>
      </c>
      <c r="V87" s="140"/>
      <c r="W87" s="140"/>
      <c r="X87" s="140"/>
      <c r="Y87" s="140"/>
      <c r="Z87" s="140"/>
      <c r="AA87" s="140"/>
      <c r="AB87" s="140"/>
      <c r="AC87" s="140"/>
      <c r="AD87" s="140"/>
      <c r="AE87" s="140" t="s">
        <v>109</v>
      </c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outlineLevel="1" x14ac:dyDescent="0.2">
      <c r="A88" s="141"/>
      <c r="B88" s="141"/>
      <c r="C88" s="239" t="s">
        <v>212</v>
      </c>
      <c r="D88" s="240"/>
      <c r="E88" s="241"/>
      <c r="F88" s="242"/>
      <c r="G88" s="243"/>
      <c r="H88" s="157"/>
      <c r="I88" s="157"/>
      <c r="J88" s="157"/>
      <c r="K88" s="157"/>
      <c r="L88" s="157"/>
      <c r="M88" s="157"/>
      <c r="N88" s="148"/>
      <c r="O88" s="148"/>
      <c r="P88" s="148"/>
      <c r="Q88" s="148"/>
      <c r="R88" s="148"/>
      <c r="S88" s="148"/>
      <c r="T88" s="149"/>
      <c r="U88" s="148"/>
      <c r="V88" s="140"/>
      <c r="W88" s="140"/>
      <c r="X88" s="140"/>
      <c r="Y88" s="140"/>
      <c r="Z88" s="140"/>
      <c r="AA88" s="140"/>
      <c r="AB88" s="140"/>
      <c r="AC88" s="140"/>
      <c r="AD88" s="140"/>
      <c r="AE88" s="140" t="s">
        <v>111</v>
      </c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3" t="str">
        <f>C88</f>
        <v>včetně obrubníku nájezdového 100/15/15</v>
      </c>
      <c r="BB88" s="140"/>
      <c r="BC88" s="140"/>
      <c r="BD88" s="140"/>
      <c r="BE88" s="140"/>
      <c r="BF88" s="140"/>
      <c r="BG88" s="140"/>
      <c r="BH88" s="140"/>
    </row>
    <row r="89" spans="1:60" ht="22.5" outlineLevel="1" x14ac:dyDescent="0.2">
      <c r="A89" s="141"/>
      <c r="B89" s="141"/>
      <c r="C89" s="177" t="s">
        <v>213</v>
      </c>
      <c r="D89" s="150"/>
      <c r="E89" s="154">
        <v>61</v>
      </c>
      <c r="F89" s="157"/>
      <c r="G89" s="157"/>
      <c r="H89" s="157"/>
      <c r="I89" s="157"/>
      <c r="J89" s="157"/>
      <c r="K89" s="157"/>
      <c r="L89" s="157"/>
      <c r="M89" s="157"/>
      <c r="N89" s="148"/>
      <c r="O89" s="148"/>
      <c r="P89" s="148"/>
      <c r="Q89" s="148"/>
      <c r="R89" s="148"/>
      <c r="S89" s="148"/>
      <c r="T89" s="149"/>
      <c r="U89" s="148"/>
      <c r="V89" s="140"/>
      <c r="W89" s="140"/>
      <c r="X89" s="140"/>
      <c r="Y89" s="140"/>
      <c r="Z89" s="140"/>
      <c r="AA89" s="140"/>
      <c r="AB89" s="140"/>
      <c r="AC89" s="140"/>
      <c r="AD89" s="140"/>
      <c r="AE89" s="140" t="s">
        <v>113</v>
      </c>
      <c r="AF89" s="140">
        <v>0</v>
      </c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</row>
    <row r="90" spans="1:60" ht="22.5" outlineLevel="1" x14ac:dyDescent="0.2">
      <c r="A90" s="141">
        <v>33</v>
      </c>
      <c r="B90" s="141" t="s">
        <v>214</v>
      </c>
      <c r="C90" s="176" t="s">
        <v>211</v>
      </c>
      <c r="D90" s="148" t="s">
        <v>108</v>
      </c>
      <c r="E90" s="153">
        <v>22</v>
      </c>
      <c r="F90" s="156"/>
      <c r="G90" s="157">
        <f>ROUND(E90*F90,2)</f>
        <v>0</v>
      </c>
      <c r="H90" s="157"/>
      <c r="I90" s="157">
        <f>ROUND(E90*H90,2)</f>
        <v>0</v>
      </c>
      <c r="J90" s="157"/>
      <c r="K90" s="157">
        <f>ROUND(E90*J90,2)</f>
        <v>0</v>
      </c>
      <c r="L90" s="157">
        <v>21</v>
      </c>
      <c r="M90" s="157">
        <f>G90*(1+L90/100)</f>
        <v>0</v>
      </c>
      <c r="N90" s="148">
        <v>0.21115999999999999</v>
      </c>
      <c r="O90" s="148">
        <f>ROUND(E90*N90,5)</f>
        <v>4.6455200000000003</v>
      </c>
      <c r="P90" s="148">
        <v>0</v>
      </c>
      <c r="Q90" s="148">
        <f>ROUND(E90*P90,5)</f>
        <v>0</v>
      </c>
      <c r="R90" s="148"/>
      <c r="S90" s="148"/>
      <c r="T90" s="149">
        <v>0.27200000000000002</v>
      </c>
      <c r="U90" s="148">
        <f>ROUND(E90*T90,2)</f>
        <v>5.98</v>
      </c>
      <c r="V90" s="140"/>
      <c r="W90" s="140"/>
      <c r="X90" s="140"/>
      <c r="Y90" s="140"/>
      <c r="Z90" s="140"/>
      <c r="AA90" s="140"/>
      <c r="AB90" s="140"/>
      <c r="AC90" s="140"/>
      <c r="AD90" s="140"/>
      <c r="AE90" s="140" t="s">
        <v>109</v>
      </c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</row>
    <row r="91" spans="1:60" outlineLevel="1" x14ac:dyDescent="0.2">
      <c r="A91" s="141"/>
      <c r="B91" s="141"/>
      <c r="C91" s="239" t="s">
        <v>215</v>
      </c>
      <c r="D91" s="240"/>
      <c r="E91" s="241"/>
      <c r="F91" s="242"/>
      <c r="G91" s="243"/>
      <c r="H91" s="157"/>
      <c r="I91" s="157"/>
      <c r="J91" s="157"/>
      <c r="K91" s="157"/>
      <c r="L91" s="157"/>
      <c r="M91" s="157"/>
      <c r="N91" s="148"/>
      <c r="O91" s="148"/>
      <c r="P91" s="148"/>
      <c r="Q91" s="148"/>
      <c r="R91" s="148"/>
      <c r="S91" s="148"/>
      <c r="T91" s="149"/>
      <c r="U91" s="148"/>
      <c r="V91" s="140"/>
      <c r="W91" s="140"/>
      <c r="X91" s="140"/>
      <c r="Y91" s="140"/>
      <c r="Z91" s="140"/>
      <c r="AA91" s="140"/>
      <c r="AB91" s="140"/>
      <c r="AC91" s="140"/>
      <c r="AD91" s="140"/>
      <c r="AE91" s="140" t="s">
        <v>111</v>
      </c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3" t="str">
        <f>C91</f>
        <v>včetně obrubníku nájezdového náběhového 100/15/15-25</v>
      </c>
      <c r="BB91" s="140"/>
      <c r="BC91" s="140"/>
      <c r="BD91" s="140"/>
      <c r="BE91" s="140"/>
      <c r="BF91" s="140"/>
      <c r="BG91" s="140"/>
      <c r="BH91" s="140"/>
    </row>
    <row r="92" spans="1:60" outlineLevel="1" x14ac:dyDescent="0.2">
      <c r="A92" s="141"/>
      <c r="B92" s="141"/>
      <c r="C92" s="177" t="s">
        <v>216</v>
      </c>
      <c r="D92" s="150"/>
      <c r="E92" s="154">
        <v>22</v>
      </c>
      <c r="F92" s="157"/>
      <c r="G92" s="157"/>
      <c r="H92" s="157"/>
      <c r="I92" s="157"/>
      <c r="J92" s="157"/>
      <c r="K92" s="157"/>
      <c r="L92" s="157"/>
      <c r="M92" s="157"/>
      <c r="N92" s="148"/>
      <c r="O92" s="148"/>
      <c r="P92" s="148"/>
      <c r="Q92" s="148"/>
      <c r="R92" s="148"/>
      <c r="S92" s="148"/>
      <c r="T92" s="149"/>
      <c r="U92" s="148"/>
      <c r="V92" s="140"/>
      <c r="W92" s="140"/>
      <c r="X92" s="140"/>
      <c r="Y92" s="140"/>
      <c r="Z92" s="140"/>
      <c r="AA92" s="140"/>
      <c r="AB92" s="140"/>
      <c r="AC92" s="140"/>
      <c r="AD92" s="140"/>
      <c r="AE92" s="140" t="s">
        <v>113</v>
      </c>
      <c r="AF92" s="140">
        <v>0</v>
      </c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</row>
    <row r="93" spans="1:60" ht="22.5" outlineLevel="1" x14ac:dyDescent="0.2">
      <c r="A93" s="141">
        <v>34</v>
      </c>
      <c r="B93" s="141" t="s">
        <v>217</v>
      </c>
      <c r="C93" s="176" t="s">
        <v>211</v>
      </c>
      <c r="D93" s="148" t="s">
        <v>108</v>
      </c>
      <c r="E93" s="153">
        <v>271</v>
      </c>
      <c r="F93" s="156"/>
      <c r="G93" s="157">
        <f>ROUND(E93*F93,2)</f>
        <v>0</v>
      </c>
      <c r="H93" s="157"/>
      <c r="I93" s="157">
        <f>ROUND(E93*H93,2)</f>
        <v>0</v>
      </c>
      <c r="J93" s="157"/>
      <c r="K93" s="157">
        <f>ROUND(E93*J93,2)</f>
        <v>0</v>
      </c>
      <c r="L93" s="157">
        <v>21</v>
      </c>
      <c r="M93" s="157">
        <f>G93*(1+L93/100)</f>
        <v>0</v>
      </c>
      <c r="N93" s="148">
        <v>0.26980999999999999</v>
      </c>
      <c r="O93" s="148">
        <f>ROUND(E93*N93,5)</f>
        <v>73.118510000000001</v>
      </c>
      <c r="P93" s="148">
        <v>0</v>
      </c>
      <c r="Q93" s="148">
        <f>ROUND(E93*P93,5)</f>
        <v>0</v>
      </c>
      <c r="R93" s="148"/>
      <c r="S93" s="148"/>
      <c r="T93" s="149">
        <v>0.27200000000000002</v>
      </c>
      <c r="U93" s="148">
        <f>ROUND(E93*T93,2)</f>
        <v>73.709999999999994</v>
      </c>
      <c r="V93" s="140"/>
      <c r="W93" s="140"/>
      <c r="X93" s="140"/>
      <c r="Y93" s="140"/>
      <c r="Z93" s="140"/>
      <c r="AA93" s="140"/>
      <c r="AB93" s="140"/>
      <c r="AC93" s="140"/>
      <c r="AD93" s="140"/>
      <c r="AE93" s="140" t="s">
        <v>109</v>
      </c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</row>
    <row r="94" spans="1:60" outlineLevel="1" x14ac:dyDescent="0.2">
      <c r="A94" s="141"/>
      <c r="B94" s="141"/>
      <c r="C94" s="239" t="s">
        <v>218</v>
      </c>
      <c r="D94" s="240"/>
      <c r="E94" s="241"/>
      <c r="F94" s="242"/>
      <c r="G94" s="243"/>
      <c r="H94" s="157"/>
      <c r="I94" s="157"/>
      <c r="J94" s="157"/>
      <c r="K94" s="157"/>
      <c r="L94" s="157"/>
      <c r="M94" s="157"/>
      <c r="N94" s="148"/>
      <c r="O94" s="148"/>
      <c r="P94" s="148"/>
      <c r="Q94" s="148"/>
      <c r="R94" s="148"/>
      <c r="S94" s="148"/>
      <c r="T94" s="149"/>
      <c r="U94" s="148"/>
      <c r="V94" s="140"/>
      <c r="W94" s="140"/>
      <c r="X94" s="140"/>
      <c r="Y94" s="140"/>
      <c r="Z94" s="140"/>
      <c r="AA94" s="140"/>
      <c r="AB94" s="140"/>
      <c r="AC94" s="140"/>
      <c r="AD94" s="140"/>
      <c r="AE94" s="140" t="s">
        <v>111</v>
      </c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3" t="str">
        <f>C94</f>
        <v>včetně obrubníku 100/15/25</v>
      </c>
      <c r="BB94" s="140"/>
      <c r="BC94" s="140"/>
      <c r="BD94" s="140"/>
      <c r="BE94" s="140"/>
      <c r="BF94" s="140"/>
      <c r="BG94" s="140"/>
      <c r="BH94" s="140"/>
    </row>
    <row r="95" spans="1:60" ht="33.75" outlineLevel="1" x14ac:dyDescent="0.2">
      <c r="A95" s="141"/>
      <c r="B95" s="141"/>
      <c r="C95" s="177" t="s">
        <v>219</v>
      </c>
      <c r="D95" s="150"/>
      <c r="E95" s="154">
        <v>271</v>
      </c>
      <c r="F95" s="157"/>
      <c r="G95" s="157"/>
      <c r="H95" s="157"/>
      <c r="I95" s="157"/>
      <c r="J95" s="157"/>
      <c r="K95" s="157"/>
      <c r="L95" s="157"/>
      <c r="M95" s="157"/>
      <c r="N95" s="148"/>
      <c r="O95" s="148"/>
      <c r="P95" s="148"/>
      <c r="Q95" s="148"/>
      <c r="R95" s="148"/>
      <c r="S95" s="148"/>
      <c r="T95" s="149"/>
      <c r="U95" s="148"/>
      <c r="V95" s="140"/>
      <c r="W95" s="140"/>
      <c r="X95" s="140"/>
      <c r="Y95" s="140"/>
      <c r="Z95" s="140"/>
      <c r="AA95" s="140"/>
      <c r="AB95" s="140"/>
      <c r="AC95" s="140"/>
      <c r="AD95" s="140"/>
      <c r="AE95" s="140" t="s">
        <v>113</v>
      </c>
      <c r="AF95" s="140">
        <v>0</v>
      </c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</row>
    <row r="96" spans="1:60" ht="22.5" outlineLevel="1" x14ac:dyDescent="0.2">
      <c r="A96" s="141">
        <v>35</v>
      </c>
      <c r="B96" s="141" t="s">
        <v>220</v>
      </c>
      <c r="C96" s="176" t="s">
        <v>221</v>
      </c>
      <c r="D96" s="148" t="s">
        <v>108</v>
      </c>
      <c r="E96" s="153">
        <v>194</v>
      </c>
      <c r="F96" s="156"/>
      <c r="G96" s="157">
        <f>ROUND(E96*F96,2)</f>
        <v>0</v>
      </c>
      <c r="H96" s="157"/>
      <c r="I96" s="157">
        <f>ROUND(E96*H96,2)</f>
        <v>0</v>
      </c>
      <c r="J96" s="157"/>
      <c r="K96" s="157">
        <f>ROUND(E96*J96,2)</f>
        <v>0</v>
      </c>
      <c r="L96" s="157">
        <v>21</v>
      </c>
      <c r="M96" s="157">
        <f>G96*(1+L96/100)</f>
        <v>0</v>
      </c>
      <c r="N96" s="148">
        <v>9.0000000000000006E-5</v>
      </c>
      <c r="O96" s="148">
        <f>ROUND(E96*N96,5)</f>
        <v>1.746E-2</v>
      </c>
      <c r="P96" s="148">
        <v>0</v>
      </c>
      <c r="Q96" s="148">
        <f>ROUND(E96*P96,5)</f>
        <v>0</v>
      </c>
      <c r="R96" s="148"/>
      <c r="S96" s="148"/>
      <c r="T96" s="149">
        <v>2.1999999999999999E-2</v>
      </c>
      <c r="U96" s="148">
        <f>ROUND(E96*T96,2)</f>
        <v>4.2699999999999996</v>
      </c>
      <c r="V96" s="140"/>
      <c r="W96" s="140"/>
      <c r="X96" s="140"/>
      <c r="Y96" s="140"/>
      <c r="Z96" s="140"/>
      <c r="AA96" s="140"/>
      <c r="AB96" s="140"/>
      <c r="AC96" s="140"/>
      <c r="AD96" s="140"/>
      <c r="AE96" s="140" t="s">
        <v>109</v>
      </c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</row>
    <row r="97" spans="1:60" outlineLevel="1" x14ac:dyDescent="0.2">
      <c r="A97" s="141"/>
      <c r="B97" s="141"/>
      <c r="C97" s="177" t="s">
        <v>222</v>
      </c>
      <c r="D97" s="150"/>
      <c r="E97" s="154">
        <v>194</v>
      </c>
      <c r="F97" s="157"/>
      <c r="G97" s="157"/>
      <c r="H97" s="157"/>
      <c r="I97" s="157"/>
      <c r="J97" s="157"/>
      <c r="K97" s="157"/>
      <c r="L97" s="157"/>
      <c r="M97" s="157"/>
      <c r="N97" s="148"/>
      <c r="O97" s="148"/>
      <c r="P97" s="148"/>
      <c r="Q97" s="148"/>
      <c r="R97" s="148"/>
      <c r="S97" s="148"/>
      <c r="T97" s="149"/>
      <c r="U97" s="148"/>
      <c r="V97" s="140"/>
      <c r="W97" s="140"/>
      <c r="X97" s="140"/>
      <c r="Y97" s="140"/>
      <c r="Z97" s="140"/>
      <c r="AA97" s="140"/>
      <c r="AB97" s="140"/>
      <c r="AC97" s="140"/>
      <c r="AD97" s="140"/>
      <c r="AE97" s="140" t="s">
        <v>113</v>
      </c>
      <c r="AF97" s="140">
        <v>0</v>
      </c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</row>
    <row r="98" spans="1:60" x14ac:dyDescent="0.2">
      <c r="A98" s="142" t="s">
        <v>104</v>
      </c>
      <c r="B98" s="142" t="s">
        <v>73</v>
      </c>
      <c r="C98" s="178" t="s">
        <v>74</v>
      </c>
      <c r="D98" s="151"/>
      <c r="E98" s="155"/>
      <c r="F98" s="158"/>
      <c r="G98" s="158">
        <f>SUMIF(AE99:AE106,"&lt;&gt;NOR",G99:G106)</f>
        <v>0</v>
      </c>
      <c r="H98" s="158"/>
      <c r="I98" s="158">
        <f>SUM(I99:I106)</f>
        <v>0</v>
      </c>
      <c r="J98" s="158"/>
      <c r="K98" s="158">
        <f>SUM(K99:K106)</f>
        <v>0</v>
      </c>
      <c r="L98" s="158"/>
      <c r="M98" s="158">
        <f>SUM(M99:M106)</f>
        <v>0</v>
      </c>
      <c r="N98" s="151"/>
      <c r="O98" s="151">
        <f>SUM(O99:O106)</f>
        <v>0</v>
      </c>
      <c r="P98" s="151"/>
      <c r="Q98" s="151">
        <f>SUM(Q99:Q106)</f>
        <v>0</v>
      </c>
      <c r="R98" s="151"/>
      <c r="S98" s="151"/>
      <c r="T98" s="152"/>
      <c r="U98" s="151">
        <f>SUM(U99:U106)</f>
        <v>0</v>
      </c>
      <c r="AE98" t="s">
        <v>105</v>
      </c>
    </row>
    <row r="99" spans="1:60" outlineLevel="1" x14ac:dyDescent="0.2">
      <c r="A99" s="141">
        <v>36</v>
      </c>
      <c r="B99" s="141" t="s">
        <v>223</v>
      </c>
      <c r="C99" s="176" t="s">
        <v>224</v>
      </c>
      <c r="D99" s="148" t="s">
        <v>132</v>
      </c>
      <c r="E99" s="153">
        <v>14450.83416</v>
      </c>
      <c r="F99" s="156"/>
      <c r="G99" s="157">
        <f>ROUND(E99*F99,2)</f>
        <v>0</v>
      </c>
      <c r="H99" s="157"/>
      <c r="I99" s="157">
        <f>ROUND(E99*H99,2)</f>
        <v>0</v>
      </c>
      <c r="J99" s="157"/>
      <c r="K99" s="157">
        <f>ROUND(E99*J99,2)</f>
        <v>0</v>
      </c>
      <c r="L99" s="157">
        <v>21</v>
      </c>
      <c r="M99" s="157">
        <f>G99*(1+L99/100)</f>
        <v>0</v>
      </c>
      <c r="N99" s="148">
        <v>0</v>
      </c>
      <c r="O99" s="148">
        <f>ROUND(E99*N99,5)</f>
        <v>0</v>
      </c>
      <c r="P99" s="148">
        <v>0</v>
      </c>
      <c r="Q99" s="148">
        <f>ROUND(E99*P99,5)</f>
        <v>0</v>
      </c>
      <c r="R99" s="148"/>
      <c r="S99" s="148"/>
      <c r="T99" s="149">
        <v>0</v>
      </c>
      <c r="U99" s="148">
        <f>ROUND(E99*T99,2)</f>
        <v>0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 t="s">
        <v>109</v>
      </c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</row>
    <row r="100" spans="1:60" outlineLevel="1" x14ac:dyDescent="0.2">
      <c r="A100" s="141"/>
      <c r="B100" s="141"/>
      <c r="C100" s="177" t="s">
        <v>225</v>
      </c>
      <c r="D100" s="150"/>
      <c r="E100" s="154">
        <v>14450.83416</v>
      </c>
      <c r="F100" s="157"/>
      <c r="G100" s="157"/>
      <c r="H100" s="157"/>
      <c r="I100" s="157"/>
      <c r="J100" s="157"/>
      <c r="K100" s="157"/>
      <c r="L100" s="157"/>
      <c r="M100" s="157"/>
      <c r="N100" s="148"/>
      <c r="O100" s="148"/>
      <c r="P100" s="148"/>
      <c r="Q100" s="148"/>
      <c r="R100" s="148"/>
      <c r="S100" s="148"/>
      <c r="T100" s="149"/>
      <c r="U100" s="148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 t="s">
        <v>113</v>
      </c>
      <c r="AF100" s="140">
        <v>0</v>
      </c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</row>
    <row r="101" spans="1:60" ht="22.5" outlineLevel="1" x14ac:dyDescent="0.2">
      <c r="A101" s="141">
        <v>37</v>
      </c>
      <c r="B101" s="141" t="s">
        <v>226</v>
      </c>
      <c r="C101" s="176" t="s">
        <v>227</v>
      </c>
      <c r="D101" s="148" t="s">
        <v>132</v>
      </c>
      <c r="E101" s="153">
        <v>235.03310999999999</v>
      </c>
      <c r="F101" s="156"/>
      <c r="G101" s="157">
        <f>ROUND(E101*F101,2)</f>
        <v>0</v>
      </c>
      <c r="H101" s="157"/>
      <c r="I101" s="157">
        <f>ROUND(E101*H101,2)</f>
        <v>0</v>
      </c>
      <c r="J101" s="157"/>
      <c r="K101" s="157">
        <f>ROUND(E101*J101,2)</f>
        <v>0</v>
      </c>
      <c r="L101" s="157">
        <v>21</v>
      </c>
      <c r="M101" s="157">
        <f>G101*(1+L101/100)</f>
        <v>0</v>
      </c>
      <c r="N101" s="148">
        <v>0</v>
      </c>
      <c r="O101" s="148">
        <f>ROUND(E101*N101,5)</f>
        <v>0</v>
      </c>
      <c r="P101" s="148">
        <v>0</v>
      </c>
      <c r="Q101" s="148">
        <f>ROUND(E101*P101,5)</f>
        <v>0</v>
      </c>
      <c r="R101" s="148"/>
      <c r="S101" s="148"/>
      <c r="T101" s="149">
        <v>0</v>
      </c>
      <c r="U101" s="148">
        <f>ROUND(E101*T101,2)</f>
        <v>0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 t="s">
        <v>109</v>
      </c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</row>
    <row r="102" spans="1:60" outlineLevel="1" x14ac:dyDescent="0.2">
      <c r="A102" s="141"/>
      <c r="B102" s="141"/>
      <c r="C102" s="177" t="s">
        <v>228</v>
      </c>
      <c r="D102" s="150"/>
      <c r="E102" s="154">
        <v>235.03310999999999</v>
      </c>
      <c r="F102" s="157"/>
      <c r="G102" s="157"/>
      <c r="H102" s="157"/>
      <c r="I102" s="157"/>
      <c r="J102" s="157"/>
      <c r="K102" s="157"/>
      <c r="L102" s="157"/>
      <c r="M102" s="157"/>
      <c r="N102" s="148"/>
      <c r="O102" s="148"/>
      <c r="P102" s="148"/>
      <c r="Q102" s="148"/>
      <c r="R102" s="148"/>
      <c r="S102" s="148"/>
      <c r="T102" s="149"/>
      <c r="U102" s="148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 t="s">
        <v>113</v>
      </c>
      <c r="AF102" s="140">
        <v>0</v>
      </c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0"/>
      <c r="BB102" s="140"/>
      <c r="BC102" s="140"/>
      <c r="BD102" s="140"/>
      <c r="BE102" s="140"/>
      <c r="BF102" s="140"/>
      <c r="BG102" s="140"/>
      <c r="BH102" s="140"/>
    </row>
    <row r="103" spans="1:60" ht="22.5" outlineLevel="1" x14ac:dyDescent="0.2">
      <c r="A103" s="141">
        <v>38</v>
      </c>
      <c r="B103" s="141" t="s">
        <v>229</v>
      </c>
      <c r="C103" s="176" t="s">
        <v>230</v>
      </c>
      <c r="D103" s="148" t="s">
        <v>132</v>
      </c>
      <c r="E103" s="153">
        <v>92.07</v>
      </c>
      <c r="F103" s="156"/>
      <c r="G103" s="157">
        <f>ROUND(E103*F103,2)</f>
        <v>0</v>
      </c>
      <c r="H103" s="157"/>
      <c r="I103" s="157">
        <f>ROUND(E103*H103,2)</f>
        <v>0</v>
      </c>
      <c r="J103" s="157"/>
      <c r="K103" s="157">
        <f>ROUND(E103*J103,2)</f>
        <v>0</v>
      </c>
      <c r="L103" s="157">
        <v>21</v>
      </c>
      <c r="M103" s="157">
        <f>G103*(1+L103/100)</f>
        <v>0</v>
      </c>
      <c r="N103" s="148">
        <v>0</v>
      </c>
      <c r="O103" s="148">
        <f>ROUND(E103*N103,5)</f>
        <v>0</v>
      </c>
      <c r="P103" s="148">
        <v>0</v>
      </c>
      <c r="Q103" s="148">
        <f>ROUND(E103*P103,5)</f>
        <v>0</v>
      </c>
      <c r="R103" s="148"/>
      <c r="S103" s="148"/>
      <c r="T103" s="149">
        <v>0</v>
      </c>
      <c r="U103" s="148">
        <f>ROUND(E103*T103,2)</f>
        <v>0</v>
      </c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 t="s">
        <v>109</v>
      </c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0"/>
      <c r="BB103" s="140"/>
      <c r="BC103" s="140"/>
      <c r="BD103" s="140"/>
      <c r="BE103" s="140"/>
      <c r="BF103" s="140"/>
      <c r="BG103" s="140"/>
      <c r="BH103" s="140"/>
    </row>
    <row r="104" spans="1:60" outlineLevel="1" x14ac:dyDescent="0.2">
      <c r="A104" s="141"/>
      <c r="B104" s="141"/>
      <c r="C104" s="177" t="s">
        <v>231</v>
      </c>
      <c r="D104" s="150"/>
      <c r="E104" s="154">
        <v>92.07</v>
      </c>
      <c r="F104" s="157"/>
      <c r="G104" s="157"/>
      <c r="H104" s="157"/>
      <c r="I104" s="157"/>
      <c r="J104" s="157"/>
      <c r="K104" s="157"/>
      <c r="L104" s="157"/>
      <c r="M104" s="157"/>
      <c r="N104" s="148"/>
      <c r="O104" s="148"/>
      <c r="P104" s="148"/>
      <c r="Q104" s="148"/>
      <c r="R104" s="148"/>
      <c r="S104" s="148"/>
      <c r="T104" s="149"/>
      <c r="U104" s="148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 t="s">
        <v>113</v>
      </c>
      <c r="AF104" s="140">
        <v>0</v>
      </c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</row>
    <row r="105" spans="1:60" outlineLevel="1" x14ac:dyDescent="0.2">
      <c r="A105" s="141">
        <v>39</v>
      </c>
      <c r="B105" s="141" t="s">
        <v>232</v>
      </c>
      <c r="C105" s="176" t="s">
        <v>233</v>
      </c>
      <c r="D105" s="148" t="s">
        <v>132</v>
      </c>
      <c r="E105" s="153">
        <v>705.09933000000001</v>
      </c>
      <c r="F105" s="156"/>
      <c r="G105" s="157">
        <f>ROUND(E105*F105,2)</f>
        <v>0</v>
      </c>
      <c r="H105" s="157"/>
      <c r="I105" s="157">
        <f>ROUND(E105*H105,2)</f>
        <v>0</v>
      </c>
      <c r="J105" s="157"/>
      <c r="K105" s="157">
        <f>ROUND(E105*J105,2)</f>
        <v>0</v>
      </c>
      <c r="L105" s="157">
        <v>21</v>
      </c>
      <c r="M105" s="157">
        <f>G105*(1+L105/100)</f>
        <v>0</v>
      </c>
      <c r="N105" s="148">
        <v>0</v>
      </c>
      <c r="O105" s="148">
        <f>ROUND(E105*N105,5)</f>
        <v>0</v>
      </c>
      <c r="P105" s="148">
        <v>0</v>
      </c>
      <c r="Q105" s="148">
        <f>ROUND(E105*P105,5)</f>
        <v>0</v>
      </c>
      <c r="R105" s="148"/>
      <c r="S105" s="148"/>
      <c r="T105" s="149">
        <v>0</v>
      </c>
      <c r="U105" s="148">
        <f>ROUND(E105*T105,2)</f>
        <v>0</v>
      </c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 t="s">
        <v>109</v>
      </c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0"/>
      <c r="BB105" s="140"/>
      <c r="BC105" s="140"/>
      <c r="BD105" s="140"/>
      <c r="BE105" s="140"/>
      <c r="BF105" s="140"/>
      <c r="BG105" s="140"/>
      <c r="BH105" s="140"/>
    </row>
    <row r="106" spans="1:60" outlineLevel="1" x14ac:dyDescent="0.2">
      <c r="A106" s="141"/>
      <c r="B106" s="141"/>
      <c r="C106" s="177" t="s">
        <v>234</v>
      </c>
      <c r="D106" s="150"/>
      <c r="E106" s="154">
        <v>705.09933000000001</v>
      </c>
      <c r="F106" s="157"/>
      <c r="G106" s="157"/>
      <c r="H106" s="157"/>
      <c r="I106" s="157"/>
      <c r="J106" s="157"/>
      <c r="K106" s="157"/>
      <c r="L106" s="157"/>
      <c r="M106" s="157"/>
      <c r="N106" s="148"/>
      <c r="O106" s="148"/>
      <c r="P106" s="148"/>
      <c r="Q106" s="148"/>
      <c r="R106" s="148"/>
      <c r="S106" s="148"/>
      <c r="T106" s="149"/>
      <c r="U106" s="148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 t="s">
        <v>113</v>
      </c>
      <c r="AF106" s="140">
        <v>0</v>
      </c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0"/>
      <c r="BB106" s="140"/>
      <c r="BC106" s="140"/>
      <c r="BD106" s="140"/>
      <c r="BE106" s="140"/>
      <c r="BF106" s="140"/>
      <c r="BG106" s="140"/>
      <c r="BH106" s="140"/>
    </row>
    <row r="107" spans="1:60" x14ac:dyDescent="0.2">
      <c r="A107" s="142" t="s">
        <v>104</v>
      </c>
      <c r="B107" s="142" t="s">
        <v>75</v>
      </c>
      <c r="C107" s="178" t="s">
        <v>76</v>
      </c>
      <c r="D107" s="151"/>
      <c r="E107" s="155"/>
      <c r="F107" s="158"/>
      <c r="G107" s="158">
        <f>SUMIF(AE108:AE108,"&lt;&gt;NOR",G108:G108)</f>
        <v>0</v>
      </c>
      <c r="H107" s="158"/>
      <c r="I107" s="158">
        <f>SUM(I108:I108)</f>
        <v>0</v>
      </c>
      <c r="J107" s="158"/>
      <c r="K107" s="158">
        <f>SUM(K108:K108)</f>
        <v>0</v>
      </c>
      <c r="L107" s="158"/>
      <c r="M107" s="158">
        <f>SUM(M108:M108)</f>
        <v>0</v>
      </c>
      <c r="N107" s="151"/>
      <c r="O107" s="151">
        <f>SUM(O108:O108)</f>
        <v>0</v>
      </c>
      <c r="P107" s="151"/>
      <c r="Q107" s="151">
        <f>SUM(Q108:Q108)</f>
        <v>0</v>
      </c>
      <c r="R107" s="151"/>
      <c r="S107" s="151"/>
      <c r="T107" s="152"/>
      <c r="U107" s="151">
        <f>SUM(U108:U108)</f>
        <v>0.02</v>
      </c>
      <c r="AE107" t="s">
        <v>105</v>
      </c>
    </row>
    <row r="108" spans="1:60" outlineLevel="1" x14ac:dyDescent="0.2">
      <c r="A108" s="141">
        <v>40</v>
      </c>
      <c r="B108" s="141" t="s">
        <v>235</v>
      </c>
      <c r="C108" s="176" t="s">
        <v>236</v>
      </c>
      <c r="D108" s="148" t="s">
        <v>237</v>
      </c>
      <c r="E108" s="153">
        <v>1</v>
      </c>
      <c r="F108" s="156"/>
      <c r="G108" s="157">
        <f>ROUND(E108*F108,2)</f>
        <v>0</v>
      </c>
      <c r="H108" s="157"/>
      <c r="I108" s="157">
        <f>ROUND(E108*H108,2)</f>
        <v>0</v>
      </c>
      <c r="J108" s="157"/>
      <c r="K108" s="157">
        <f>ROUND(E108*J108,2)</f>
        <v>0</v>
      </c>
      <c r="L108" s="157">
        <v>21</v>
      </c>
      <c r="M108" s="157">
        <f>G108*(1+L108/100)</f>
        <v>0</v>
      </c>
      <c r="N108" s="148">
        <v>0</v>
      </c>
      <c r="O108" s="148">
        <f>ROUND(E108*N108,5)</f>
        <v>0</v>
      </c>
      <c r="P108" s="148">
        <v>0</v>
      </c>
      <c r="Q108" s="148">
        <f>ROUND(E108*P108,5)</f>
        <v>0</v>
      </c>
      <c r="R108" s="148"/>
      <c r="S108" s="148"/>
      <c r="T108" s="149">
        <v>1.6E-2</v>
      </c>
      <c r="U108" s="148">
        <f>ROUND(E108*T108,2)</f>
        <v>0.02</v>
      </c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 t="s">
        <v>109</v>
      </c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/>
      <c r="BE108" s="140"/>
      <c r="BF108" s="140"/>
      <c r="BG108" s="140"/>
      <c r="BH108" s="140"/>
    </row>
    <row r="109" spans="1:60" x14ac:dyDescent="0.2">
      <c r="A109" s="142" t="s">
        <v>104</v>
      </c>
      <c r="B109" s="142" t="s">
        <v>77</v>
      </c>
      <c r="C109" s="178" t="s">
        <v>26</v>
      </c>
      <c r="D109" s="151"/>
      <c r="E109" s="155"/>
      <c r="F109" s="158"/>
      <c r="G109" s="158">
        <f>SUMIF(AE110:AE115,"&lt;&gt;NOR",G110:G115)</f>
        <v>0</v>
      </c>
      <c r="H109" s="158"/>
      <c r="I109" s="158">
        <f>SUM(I110:I115)</f>
        <v>0</v>
      </c>
      <c r="J109" s="158"/>
      <c r="K109" s="158">
        <f>SUM(K110:K115)</f>
        <v>0</v>
      </c>
      <c r="L109" s="158"/>
      <c r="M109" s="158">
        <f>SUM(M110:M115)</f>
        <v>0</v>
      </c>
      <c r="N109" s="151"/>
      <c r="O109" s="151">
        <f>SUM(O110:O115)</f>
        <v>0</v>
      </c>
      <c r="P109" s="151"/>
      <c r="Q109" s="151">
        <f>SUM(Q110:Q115)</f>
        <v>0</v>
      </c>
      <c r="R109" s="151"/>
      <c r="S109" s="151"/>
      <c r="T109" s="152"/>
      <c r="U109" s="151">
        <f>SUM(U110:U115)</f>
        <v>0</v>
      </c>
      <c r="AE109" t="s">
        <v>105</v>
      </c>
    </row>
    <row r="110" spans="1:60" outlineLevel="1" x14ac:dyDescent="0.2">
      <c r="A110" s="141">
        <v>41</v>
      </c>
      <c r="B110" s="141" t="s">
        <v>238</v>
      </c>
      <c r="C110" s="176" t="s">
        <v>239</v>
      </c>
      <c r="D110" s="148" t="s">
        <v>240</v>
      </c>
      <c r="E110" s="153">
        <v>1</v>
      </c>
      <c r="F110" s="156"/>
      <c r="G110" s="157">
        <f t="shared" ref="G110:G115" si="0">ROUND(E110*F110,2)</f>
        <v>0</v>
      </c>
      <c r="H110" s="157"/>
      <c r="I110" s="157">
        <f t="shared" ref="I110:I115" si="1">ROUND(E110*H110,2)</f>
        <v>0</v>
      </c>
      <c r="J110" s="157"/>
      <c r="K110" s="157">
        <f t="shared" ref="K110:K115" si="2">ROUND(E110*J110,2)</f>
        <v>0</v>
      </c>
      <c r="L110" s="157">
        <v>21</v>
      </c>
      <c r="M110" s="157">
        <f t="shared" ref="M110:M115" si="3">G110*(1+L110/100)</f>
        <v>0</v>
      </c>
      <c r="N110" s="148">
        <v>0</v>
      </c>
      <c r="O110" s="148">
        <f t="shared" ref="O110:O115" si="4">ROUND(E110*N110,5)</f>
        <v>0</v>
      </c>
      <c r="P110" s="148">
        <v>0</v>
      </c>
      <c r="Q110" s="148">
        <f t="shared" ref="Q110:Q115" si="5">ROUND(E110*P110,5)</f>
        <v>0</v>
      </c>
      <c r="R110" s="148"/>
      <c r="S110" s="148"/>
      <c r="T110" s="149">
        <v>0</v>
      </c>
      <c r="U110" s="148">
        <f t="shared" ref="U110:U115" si="6">ROUND(E110*T110,2)</f>
        <v>0</v>
      </c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 t="s">
        <v>109</v>
      </c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0"/>
      <c r="BB110" s="140"/>
      <c r="BC110" s="140"/>
      <c r="BD110" s="140"/>
      <c r="BE110" s="140"/>
      <c r="BF110" s="140"/>
      <c r="BG110" s="140"/>
      <c r="BH110" s="140"/>
    </row>
    <row r="111" spans="1:60" outlineLevel="1" x14ac:dyDescent="0.2">
      <c r="A111" s="141">
        <v>42</v>
      </c>
      <c r="B111" s="141" t="s">
        <v>241</v>
      </c>
      <c r="C111" s="176" t="s">
        <v>242</v>
      </c>
      <c r="D111" s="148" t="s">
        <v>240</v>
      </c>
      <c r="E111" s="153">
        <v>1</v>
      </c>
      <c r="F111" s="156"/>
      <c r="G111" s="157">
        <f t="shared" si="0"/>
        <v>0</v>
      </c>
      <c r="H111" s="157"/>
      <c r="I111" s="157">
        <f t="shared" si="1"/>
        <v>0</v>
      </c>
      <c r="J111" s="157"/>
      <c r="K111" s="157">
        <f t="shared" si="2"/>
        <v>0</v>
      </c>
      <c r="L111" s="157">
        <v>21</v>
      </c>
      <c r="M111" s="157">
        <f t="shared" si="3"/>
        <v>0</v>
      </c>
      <c r="N111" s="148">
        <v>0</v>
      </c>
      <c r="O111" s="148">
        <f t="shared" si="4"/>
        <v>0</v>
      </c>
      <c r="P111" s="148">
        <v>0</v>
      </c>
      <c r="Q111" s="148">
        <f t="shared" si="5"/>
        <v>0</v>
      </c>
      <c r="R111" s="148"/>
      <c r="S111" s="148"/>
      <c r="T111" s="149">
        <v>0</v>
      </c>
      <c r="U111" s="148">
        <f t="shared" si="6"/>
        <v>0</v>
      </c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 t="s">
        <v>109</v>
      </c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0"/>
      <c r="AZ111" s="140"/>
      <c r="BA111" s="140"/>
      <c r="BB111" s="140"/>
      <c r="BC111" s="140"/>
      <c r="BD111" s="140"/>
      <c r="BE111" s="140"/>
      <c r="BF111" s="140"/>
      <c r="BG111" s="140"/>
      <c r="BH111" s="140"/>
    </row>
    <row r="112" spans="1:60" outlineLevel="1" x14ac:dyDescent="0.2">
      <c r="A112" s="141">
        <v>43</v>
      </c>
      <c r="B112" s="141" t="s">
        <v>243</v>
      </c>
      <c r="C112" s="176" t="s">
        <v>244</v>
      </c>
      <c r="D112" s="148" t="s">
        <v>240</v>
      </c>
      <c r="E112" s="153">
        <v>1</v>
      </c>
      <c r="F112" s="156"/>
      <c r="G112" s="157">
        <f t="shared" si="0"/>
        <v>0</v>
      </c>
      <c r="H112" s="157"/>
      <c r="I112" s="157">
        <f t="shared" si="1"/>
        <v>0</v>
      </c>
      <c r="J112" s="157"/>
      <c r="K112" s="157">
        <f t="shared" si="2"/>
        <v>0</v>
      </c>
      <c r="L112" s="157">
        <v>21</v>
      </c>
      <c r="M112" s="157">
        <f t="shared" si="3"/>
        <v>0</v>
      </c>
      <c r="N112" s="148">
        <v>0</v>
      </c>
      <c r="O112" s="148">
        <f t="shared" si="4"/>
        <v>0</v>
      </c>
      <c r="P112" s="148">
        <v>0</v>
      </c>
      <c r="Q112" s="148">
        <f t="shared" si="5"/>
        <v>0</v>
      </c>
      <c r="R112" s="148"/>
      <c r="S112" s="148"/>
      <c r="T112" s="149">
        <v>0</v>
      </c>
      <c r="U112" s="148">
        <f t="shared" si="6"/>
        <v>0</v>
      </c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 t="s">
        <v>109</v>
      </c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0"/>
      <c r="AZ112" s="140"/>
      <c r="BA112" s="140"/>
      <c r="BB112" s="140"/>
      <c r="BC112" s="140"/>
      <c r="BD112" s="140"/>
      <c r="BE112" s="140"/>
      <c r="BF112" s="140"/>
      <c r="BG112" s="140"/>
      <c r="BH112" s="140"/>
    </row>
    <row r="113" spans="1:60" outlineLevel="1" x14ac:dyDescent="0.2">
      <c r="A113" s="141">
        <v>44</v>
      </c>
      <c r="B113" s="141" t="s">
        <v>245</v>
      </c>
      <c r="C113" s="176" t="s">
        <v>246</v>
      </c>
      <c r="D113" s="148" t="s">
        <v>240</v>
      </c>
      <c r="E113" s="153">
        <v>1</v>
      </c>
      <c r="F113" s="156"/>
      <c r="G113" s="157">
        <f t="shared" si="0"/>
        <v>0</v>
      </c>
      <c r="H113" s="157"/>
      <c r="I113" s="157">
        <f t="shared" si="1"/>
        <v>0</v>
      </c>
      <c r="J113" s="157"/>
      <c r="K113" s="157">
        <f t="shared" si="2"/>
        <v>0</v>
      </c>
      <c r="L113" s="157">
        <v>21</v>
      </c>
      <c r="M113" s="157">
        <f t="shared" si="3"/>
        <v>0</v>
      </c>
      <c r="N113" s="148">
        <v>0</v>
      </c>
      <c r="O113" s="148">
        <f t="shared" si="4"/>
        <v>0</v>
      </c>
      <c r="P113" s="148">
        <v>0</v>
      </c>
      <c r="Q113" s="148">
        <f t="shared" si="5"/>
        <v>0</v>
      </c>
      <c r="R113" s="148"/>
      <c r="S113" s="148"/>
      <c r="T113" s="149">
        <v>0</v>
      </c>
      <c r="U113" s="148">
        <f t="shared" si="6"/>
        <v>0</v>
      </c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 t="s">
        <v>109</v>
      </c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/>
      <c r="BE113" s="140"/>
      <c r="BF113" s="140"/>
      <c r="BG113" s="140"/>
      <c r="BH113" s="140"/>
    </row>
    <row r="114" spans="1:60" ht="22.5" outlineLevel="1" x14ac:dyDescent="0.2">
      <c r="A114" s="141">
        <v>45</v>
      </c>
      <c r="B114" s="141" t="s">
        <v>247</v>
      </c>
      <c r="C114" s="176" t="s">
        <v>248</v>
      </c>
      <c r="D114" s="148" t="s">
        <v>240</v>
      </c>
      <c r="E114" s="153">
        <v>1</v>
      </c>
      <c r="F114" s="156"/>
      <c r="G114" s="157">
        <f t="shared" si="0"/>
        <v>0</v>
      </c>
      <c r="H114" s="157"/>
      <c r="I114" s="157">
        <f t="shared" si="1"/>
        <v>0</v>
      </c>
      <c r="J114" s="157"/>
      <c r="K114" s="157">
        <f t="shared" si="2"/>
        <v>0</v>
      </c>
      <c r="L114" s="157">
        <v>21</v>
      </c>
      <c r="M114" s="157">
        <f t="shared" si="3"/>
        <v>0</v>
      </c>
      <c r="N114" s="148">
        <v>0</v>
      </c>
      <c r="O114" s="148">
        <f t="shared" si="4"/>
        <v>0</v>
      </c>
      <c r="P114" s="148">
        <v>0</v>
      </c>
      <c r="Q114" s="148">
        <f t="shared" si="5"/>
        <v>0</v>
      </c>
      <c r="R114" s="148"/>
      <c r="S114" s="148"/>
      <c r="T114" s="149">
        <v>0</v>
      </c>
      <c r="U114" s="148">
        <f t="shared" si="6"/>
        <v>0</v>
      </c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 t="s">
        <v>109</v>
      </c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0"/>
      <c r="AZ114" s="140"/>
      <c r="BA114" s="140"/>
      <c r="BB114" s="140"/>
      <c r="BC114" s="140"/>
      <c r="BD114" s="140"/>
      <c r="BE114" s="140"/>
      <c r="BF114" s="140"/>
      <c r="BG114" s="140"/>
      <c r="BH114" s="140"/>
    </row>
    <row r="115" spans="1:60" outlineLevel="1" x14ac:dyDescent="0.2">
      <c r="A115" s="166">
        <v>46</v>
      </c>
      <c r="B115" s="166" t="s">
        <v>249</v>
      </c>
      <c r="C115" s="179" t="s">
        <v>250</v>
      </c>
      <c r="D115" s="167" t="s">
        <v>240</v>
      </c>
      <c r="E115" s="168">
        <v>1</v>
      </c>
      <c r="F115" s="169"/>
      <c r="G115" s="170">
        <f t="shared" si="0"/>
        <v>0</v>
      </c>
      <c r="H115" s="170"/>
      <c r="I115" s="170">
        <f t="shared" si="1"/>
        <v>0</v>
      </c>
      <c r="J115" s="170"/>
      <c r="K115" s="170">
        <f t="shared" si="2"/>
        <v>0</v>
      </c>
      <c r="L115" s="170">
        <v>21</v>
      </c>
      <c r="M115" s="170">
        <f t="shared" si="3"/>
        <v>0</v>
      </c>
      <c r="N115" s="167">
        <v>0</v>
      </c>
      <c r="O115" s="167">
        <f t="shared" si="4"/>
        <v>0</v>
      </c>
      <c r="P115" s="167">
        <v>0</v>
      </c>
      <c r="Q115" s="167">
        <f t="shared" si="5"/>
        <v>0</v>
      </c>
      <c r="R115" s="167"/>
      <c r="S115" s="167"/>
      <c r="T115" s="171">
        <v>0</v>
      </c>
      <c r="U115" s="167">
        <f t="shared" si="6"/>
        <v>0</v>
      </c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 t="s">
        <v>109</v>
      </c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0"/>
      <c r="AZ115" s="140"/>
      <c r="BA115" s="140"/>
      <c r="BB115" s="140"/>
      <c r="BC115" s="140"/>
      <c r="BD115" s="140"/>
      <c r="BE115" s="140"/>
      <c r="BF115" s="140"/>
      <c r="BG115" s="140"/>
      <c r="BH115" s="140"/>
    </row>
    <row r="116" spans="1:60" x14ac:dyDescent="0.2">
      <c r="A116" s="4"/>
      <c r="B116" s="5" t="s">
        <v>251</v>
      </c>
      <c r="C116" s="180" t="s">
        <v>251</v>
      </c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AC116">
        <v>15</v>
      </c>
      <c r="AD116">
        <v>21</v>
      </c>
    </row>
    <row r="117" spans="1:60" x14ac:dyDescent="0.2">
      <c r="A117" s="172"/>
      <c r="B117" s="173" t="s">
        <v>28</v>
      </c>
      <c r="C117" s="181" t="s">
        <v>251</v>
      </c>
      <c r="D117" s="174"/>
      <c r="E117" s="174"/>
      <c r="F117" s="174"/>
      <c r="G117" s="175">
        <f>G8+G47+G51+G74+G84+G98+G107+G109</f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AC117">
        <f>SUMIF(L7:L115,AC116,G7:G115)</f>
        <v>0</v>
      </c>
      <c r="AD117">
        <f>SUMIF(L7:L115,AD116,G7:G115)</f>
        <v>0</v>
      </c>
      <c r="AE117" t="s">
        <v>252</v>
      </c>
    </row>
    <row r="118" spans="1:60" x14ac:dyDescent="0.2">
      <c r="A118" s="4"/>
      <c r="B118" s="5" t="s">
        <v>251</v>
      </c>
      <c r="C118" s="180" t="s">
        <v>251</v>
      </c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spans="1:60" x14ac:dyDescent="0.2">
      <c r="A119" s="4"/>
      <c r="B119" s="5" t="s">
        <v>251</v>
      </c>
      <c r="C119" s="180" t="s">
        <v>251</v>
      </c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spans="1:60" x14ac:dyDescent="0.2">
      <c r="A120" s="251" t="s">
        <v>253</v>
      </c>
      <c r="B120" s="251"/>
      <c r="C120" s="252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spans="1:60" x14ac:dyDescent="0.2">
      <c r="A121" s="253"/>
      <c r="B121" s="254"/>
      <c r="C121" s="255"/>
      <c r="D121" s="254"/>
      <c r="E121" s="254"/>
      <c r="F121" s="254"/>
      <c r="G121" s="256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AE121" t="s">
        <v>254</v>
      </c>
    </row>
    <row r="122" spans="1:60" x14ac:dyDescent="0.2">
      <c r="A122" s="257"/>
      <c r="B122" s="258"/>
      <c r="C122" s="259"/>
      <c r="D122" s="258"/>
      <c r="E122" s="258"/>
      <c r="F122" s="258"/>
      <c r="G122" s="260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spans="1:60" x14ac:dyDescent="0.2">
      <c r="A123" s="257"/>
      <c r="B123" s="258"/>
      <c r="C123" s="259"/>
      <c r="D123" s="258"/>
      <c r="E123" s="258"/>
      <c r="F123" s="258"/>
      <c r="G123" s="260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spans="1:60" x14ac:dyDescent="0.2">
      <c r="A124" s="257"/>
      <c r="B124" s="258"/>
      <c r="C124" s="259"/>
      <c r="D124" s="258"/>
      <c r="E124" s="258"/>
      <c r="F124" s="258"/>
      <c r="G124" s="260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spans="1:60" x14ac:dyDescent="0.2">
      <c r="A125" s="261"/>
      <c r="B125" s="262"/>
      <c r="C125" s="263"/>
      <c r="D125" s="262"/>
      <c r="E125" s="262"/>
      <c r="F125" s="262"/>
      <c r="G125" s="26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spans="1:60" x14ac:dyDescent="0.2">
      <c r="A126" s="4"/>
      <c r="B126" s="5" t="s">
        <v>251</v>
      </c>
      <c r="C126" s="180" t="s">
        <v>251</v>
      </c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spans="1:60" x14ac:dyDescent="0.2">
      <c r="C127" s="182"/>
      <c r="AE127" t="s">
        <v>255</v>
      </c>
    </row>
  </sheetData>
  <sheetProtection sheet="1" objects="1" scenarios="1" selectLockedCells="1"/>
  <mergeCells count="23">
    <mergeCell ref="C88:G88"/>
    <mergeCell ref="C91:G91"/>
    <mergeCell ref="C94:G94"/>
    <mergeCell ref="A120:C120"/>
    <mergeCell ref="A121:G125"/>
    <mergeCell ref="C82:G82"/>
    <mergeCell ref="C24:G24"/>
    <mergeCell ref="C33:G33"/>
    <mergeCell ref="C38:G38"/>
    <mergeCell ref="C41:G41"/>
    <mergeCell ref="C49:G49"/>
    <mergeCell ref="C59:G59"/>
    <mergeCell ref="C62:G62"/>
    <mergeCell ref="C65:G65"/>
    <mergeCell ref="C70:G70"/>
    <mergeCell ref="C78:G78"/>
    <mergeCell ref="C79:G79"/>
    <mergeCell ref="C15:G15"/>
    <mergeCell ref="A1:G1"/>
    <mergeCell ref="C2:G2"/>
    <mergeCell ref="C3:G3"/>
    <mergeCell ref="C4:G4"/>
    <mergeCell ref="C10:G10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Olsa</dc:creator>
  <cp:lastModifiedBy>Koubová Kateřina</cp:lastModifiedBy>
  <cp:lastPrinted>2014-02-28T09:52:57Z</cp:lastPrinted>
  <dcterms:created xsi:type="dcterms:W3CDTF">2009-04-08T07:15:50Z</dcterms:created>
  <dcterms:modified xsi:type="dcterms:W3CDTF">2024-03-21T08:34:02Z</dcterms:modified>
</cp:coreProperties>
</file>